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10" windowWidth="27495" windowHeight="13740" firstSheet="1" activeTab="5"/>
  </bookViews>
  <sheets>
    <sheet name="Rekapitulace stavby" sheetId="1" r:id="rId1"/>
    <sheet name="2751a - SO 01  Oprava vor..." sheetId="2" r:id="rId2"/>
    <sheet name="2751b - SO 02  Oprava jez..." sheetId="3" r:id="rId3"/>
    <sheet name="2751c - SO 03  Stavba pro..." sheetId="4" r:id="rId4"/>
    <sheet name="2751d - Vedlejší náklady" sheetId="5" r:id="rId5"/>
    <sheet name="2751e - Ostatní náklady" sheetId="6" r:id="rId6"/>
  </sheets>
  <definedNames>
    <definedName name="_xlnm.Print_Titles" localSheetId="1">'2751a - SO 01  Oprava vor...'!$122:$122</definedName>
    <definedName name="_xlnm.Print_Titles" localSheetId="2">'2751b - SO 02  Oprava jez...'!$118:$118</definedName>
    <definedName name="_xlnm.Print_Titles" localSheetId="3">'2751c - SO 03  Stavba pro...'!$119:$119</definedName>
    <definedName name="_xlnm.Print_Titles" localSheetId="4">'2751d - Vedlejší náklady'!$115:$115</definedName>
    <definedName name="_xlnm.Print_Titles" localSheetId="5">'2751e - Ostatní náklady'!$116:$116</definedName>
    <definedName name="_xlnm.Print_Titles" localSheetId="0">'Rekapitulace stavby'!$85:$85</definedName>
    <definedName name="_xlnm.Print_Area" localSheetId="1">'2751a - SO 01  Oprava vor...'!$C$4:$Q$70,'2751a - SO 01  Oprava vor...'!$C$76:$Q$106,'2751a - SO 01  Oprava vor...'!$C$112:$Q$181</definedName>
    <definedName name="_xlnm.Print_Area" localSheetId="2">'2751b - SO 02  Oprava jez...'!$C$4:$Q$70,'2751b - SO 02  Oprava jez...'!$C$76:$Q$102,'2751b - SO 02  Oprava jez...'!$C$108:$Q$147</definedName>
    <definedName name="_xlnm.Print_Area" localSheetId="3">'2751c - SO 03  Stavba pro...'!$C$4:$Q$70,'2751c - SO 03  Stavba pro...'!$C$76:$Q$103,'2751c - SO 03  Stavba pro...'!$C$109:$Q$149</definedName>
    <definedName name="_xlnm.Print_Area" localSheetId="4">'2751d - Vedlejší náklady'!$C$4:$Q$70,'2751d - Vedlejší náklady'!$C$76:$Q$99,'2751d - Vedlejší náklady'!$C$105:$Q$125</definedName>
    <definedName name="_xlnm.Print_Area" localSheetId="5">'2751e - Ostatní náklady'!$C$4:$Q$70,'2751e - Ostatní náklady'!$C$76:$Q$100,'2751e - Ostatní náklady'!$C$106:$Q$126</definedName>
    <definedName name="_xlnm.Print_Area" localSheetId="0">'Rekapitulace stavby'!$C$4:$AP$70,'Rekapitulace stavby'!$C$76:$AP$100</definedName>
  </definedNames>
  <calcPr calcId="145621"/>
</workbook>
</file>

<file path=xl/calcChain.xml><?xml version="1.0" encoding="utf-8"?>
<calcChain xmlns="http://schemas.openxmlformats.org/spreadsheetml/2006/main">
  <c r="N126" i="6" l="1"/>
  <c r="AY92" i="1"/>
  <c r="AX92" i="1"/>
  <c r="BI125" i="6"/>
  <c r="BH125" i="6"/>
  <c r="BG125" i="6"/>
  <c r="BF125" i="6"/>
  <c r="AA125" i="6"/>
  <c r="Y125" i="6"/>
  <c r="W125" i="6"/>
  <c r="BK125" i="6"/>
  <c r="N125" i="6"/>
  <c r="BE125" i="6" s="1"/>
  <c r="BI124" i="6"/>
  <c r="BH124" i="6"/>
  <c r="BG124" i="6"/>
  <c r="BF124" i="6"/>
  <c r="AA124" i="6"/>
  <c r="Y124" i="6"/>
  <c r="W124" i="6"/>
  <c r="W119" i="6" s="1"/>
  <c r="W118" i="6" s="1"/>
  <c r="W117" i="6" s="1"/>
  <c r="AU92" i="1" s="1"/>
  <c r="BK124" i="6"/>
  <c r="N124" i="6"/>
  <c r="BE124" i="6"/>
  <c r="BI123" i="6"/>
  <c r="BH123" i="6"/>
  <c r="BG123" i="6"/>
  <c r="BF123" i="6"/>
  <c r="AA123" i="6"/>
  <c r="Y123" i="6"/>
  <c r="W123" i="6"/>
  <c r="BK123" i="6"/>
  <c r="N123" i="6"/>
  <c r="BE123" i="6" s="1"/>
  <c r="BI122" i="6"/>
  <c r="BH122" i="6"/>
  <c r="BG122" i="6"/>
  <c r="BF122" i="6"/>
  <c r="AA122" i="6"/>
  <c r="Y122" i="6"/>
  <c r="W122" i="6"/>
  <c r="BK122" i="6"/>
  <c r="N122" i="6"/>
  <c r="BE122" i="6"/>
  <c r="BI121" i="6"/>
  <c r="BH121" i="6"/>
  <c r="BG121" i="6"/>
  <c r="BF121" i="6"/>
  <c r="AA121" i="6"/>
  <c r="Y121" i="6"/>
  <c r="W121" i="6"/>
  <c r="BK121" i="6"/>
  <c r="N121" i="6"/>
  <c r="BE121" i="6" s="1"/>
  <c r="BI120" i="6"/>
  <c r="BH120" i="6"/>
  <c r="BG120" i="6"/>
  <c r="BF120" i="6"/>
  <c r="AA120" i="6"/>
  <c r="AA119" i="6"/>
  <c r="AA118" i="6" s="1"/>
  <c r="AA117" i="6" s="1"/>
  <c r="Y120" i="6"/>
  <c r="Y119" i="6"/>
  <c r="Y118" i="6"/>
  <c r="Y117" i="6" s="1"/>
  <c r="W120" i="6"/>
  <c r="BK120" i="6"/>
  <c r="BK119" i="6" s="1"/>
  <c r="N120" i="6"/>
  <c r="BE120" i="6" s="1"/>
  <c r="M114" i="6"/>
  <c r="F111" i="6"/>
  <c r="F109" i="6"/>
  <c r="BI98" i="6"/>
  <c r="BH98" i="6"/>
  <c r="BG98" i="6"/>
  <c r="BF98" i="6"/>
  <c r="BI97" i="6"/>
  <c r="BH97" i="6"/>
  <c r="BG97" i="6"/>
  <c r="BF97" i="6"/>
  <c r="BI96" i="6"/>
  <c r="BH96" i="6"/>
  <c r="H35" i="6" s="1"/>
  <c r="BC92" i="1" s="1"/>
  <c r="BG96" i="6"/>
  <c r="BF96" i="6"/>
  <c r="BI95" i="6"/>
  <c r="BH95" i="6"/>
  <c r="BG95" i="6"/>
  <c r="BF95" i="6"/>
  <c r="H33" i="6" s="1"/>
  <c r="BA92" i="1" s="1"/>
  <c r="BI94" i="6"/>
  <c r="BH94" i="6"/>
  <c r="BG94" i="6"/>
  <c r="H34" i="6" s="1"/>
  <c r="BB92" i="1" s="1"/>
  <c r="BF94" i="6"/>
  <c r="BI93" i="6"/>
  <c r="BH93" i="6"/>
  <c r="BG93" i="6"/>
  <c r="BF93" i="6"/>
  <c r="M33" i="6" s="1"/>
  <c r="AW92" i="1" s="1"/>
  <c r="M84" i="6"/>
  <c r="F81" i="6"/>
  <c r="F79" i="6"/>
  <c r="O18" i="6"/>
  <c r="E18" i="6"/>
  <c r="O17" i="6"/>
  <c r="O15" i="6"/>
  <c r="E15" i="6"/>
  <c r="F114" i="6" s="1"/>
  <c r="F84" i="6"/>
  <c r="O14" i="6"/>
  <c r="O12" i="6"/>
  <c r="E12" i="6"/>
  <c r="F113" i="6"/>
  <c r="F83" i="6"/>
  <c r="O11" i="6"/>
  <c r="M111" i="6"/>
  <c r="M81" i="6"/>
  <c r="F6" i="6"/>
  <c r="F108" i="6" s="1"/>
  <c r="F78" i="6"/>
  <c r="N125" i="5"/>
  <c r="AY91" i="1"/>
  <c r="AX91" i="1"/>
  <c r="BI124" i="5"/>
  <c r="BH124" i="5"/>
  <c r="BG124" i="5"/>
  <c r="BF124" i="5"/>
  <c r="AA124" i="5"/>
  <c r="Y124" i="5"/>
  <c r="W124" i="5"/>
  <c r="BK124" i="5"/>
  <c r="N124" i="5"/>
  <c r="BE124" i="5" s="1"/>
  <c r="BI123" i="5"/>
  <c r="BH123" i="5"/>
  <c r="BG123" i="5"/>
  <c r="BF123" i="5"/>
  <c r="AA123" i="5"/>
  <c r="Y123" i="5"/>
  <c r="W123" i="5"/>
  <c r="BK123" i="5"/>
  <c r="N123" i="5"/>
  <c r="BE123" i="5" s="1"/>
  <c r="BI122" i="5"/>
  <c r="BH122" i="5"/>
  <c r="BG122" i="5"/>
  <c r="BF122" i="5"/>
  <c r="AA122" i="5"/>
  <c r="AA117" i="5" s="1"/>
  <c r="AA116" i="5" s="1"/>
  <c r="Y122" i="5"/>
  <c r="W122" i="5"/>
  <c r="BK122" i="5"/>
  <c r="N122" i="5"/>
  <c r="BE122" i="5" s="1"/>
  <c r="BI121" i="5"/>
  <c r="BH121" i="5"/>
  <c r="BG121" i="5"/>
  <c r="BF121" i="5"/>
  <c r="AA121" i="5"/>
  <c r="Y121" i="5"/>
  <c r="W121" i="5"/>
  <c r="BK121" i="5"/>
  <c r="N121" i="5"/>
  <c r="BE121" i="5" s="1"/>
  <c r="BI120" i="5"/>
  <c r="BH120" i="5"/>
  <c r="BG120" i="5"/>
  <c r="BF120" i="5"/>
  <c r="AA120" i="5"/>
  <c r="Y120" i="5"/>
  <c r="Y117" i="5" s="1"/>
  <c r="Y116" i="5" s="1"/>
  <c r="W120" i="5"/>
  <c r="BK120" i="5"/>
  <c r="N120" i="5"/>
  <c r="BE120" i="5"/>
  <c r="BI119" i="5"/>
  <c r="BH119" i="5"/>
  <c r="BG119" i="5"/>
  <c r="BF119" i="5"/>
  <c r="AA119" i="5"/>
  <c r="Y119" i="5"/>
  <c r="W119" i="5"/>
  <c r="BK119" i="5"/>
  <c r="N119" i="5"/>
  <c r="BE119" i="5" s="1"/>
  <c r="BI118" i="5"/>
  <c r="BH118" i="5"/>
  <c r="BG118" i="5"/>
  <c r="BF118" i="5"/>
  <c r="AA118" i="5"/>
  <c r="Y118" i="5"/>
  <c r="W118" i="5"/>
  <c r="BK118" i="5"/>
  <c r="N118" i="5"/>
  <c r="BE118" i="5" s="1"/>
  <c r="M113" i="5"/>
  <c r="F110" i="5"/>
  <c r="F108" i="5"/>
  <c r="BI97" i="5"/>
  <c r="BH97" i="5"/>
  <c r="BG97" i="5"/>
  <c r="BF97" i="5"/>
  <c r="BI96" i="5"/>
  <c r="BH96" i="5"/>
  <c r="H35" i="5" s="1"/>
  <c r="BC91" i="1" s="1"/>
  <c r="BG96" i="5"/>
  <c r="BF96" i="5"/>
  <c r="BI95" i="5"/>
  <c r="BH95" i="5"/>
  <c r="BG95" i="5"/>
  <c r="BF95" i="5"/>
  <c r="BI94" i="5"/>
  <c r="BH94" i="5"/>
  <c r="BG94" i="5"/>
  <c r="BF94" i="5"/>
  <c r="BI93" i="5"/>
  <c r="BH93" i="5"/>
  <c r="BG93" i="5"/>
  <c r="BF93" i="5"/>
  <c r="BI92" i="5"/>
  <c r="BH92" i="5"/>
  <c r="BG92" i="5"/>
  <c r="BF92" i="5"/>
  <c r="H33" i="5" s="1"/>
  <c r="BA91" i="1" s="1"/>
  <c r="M84" i="5"/>
  <c r="F81" i="5"/>
  <c r="F79" i="5"/>
  <c r="O18" i="5"/>
  <c r="E18" i="5"/>
  <c r="M83" i="5" s="1"/>
  <c r="M112" i="5"/>
  <c r="O17" i="5"/>
  <c r="O15" i="5"/>
  <c r="E15" i="5"/>
  <c r="O14" i="5"/>
  <c r="O12" i="5"/>
  <c r="E12" i="5"/>
  <c r="F112" i="5"/>
  <c r="F83" i="5"/>
  <c r="O11" i="5"/>
  <c r="M81" i="5"/>
  <c r="M110" i="5"/>
  <c r="F6" i="5"/>
  <c r="N149" i="4"/>
  <c r="AY90" i="1"/>
  <c r="AX90" i="1"/>
  <c r="BI144" i="4"/>
  <c r="BH144" i="4"/>
  <c r="BG144" i="4"/>
  <c r="BF144" i="4"/>
  <c r="AA144" i="4"/>
  <c r="AA143" i="4"/>
  <c r="Y144" i="4"/>
  <c r="Y143" i="4" s="1"/>
  <c r="W144" i="4"/>
  <c r="W143" i="4"/>
  <c r="BK144" i="4"/>
  <c r="BK143" i="4" s="1"/>
  <c r="N143" i="4" s="1"/>
  <c r="N93" i="4" s="1"/>
  <c r="N144" i="4"/>
  <c r="BE144" i="4"/>
  <c r="BI141" i="4"/>
  <c r="BH141" i="4"/>
  <c r="BG141" i="4"/>
  <c r="BF141" i="4"/>
  <c r="AA141" i="4"/>
  <c r="Y141" i="4"/>
  <c r="W141" i="4"/>
  <c r="BK141" i="4"/>
  <c r="N141" i="4"/>
  <c r="BE141" i="4"/>
  <c r="BI140" i="4"/>
  <c r="BH140" i="4"/>
  <c r="BG140" i="4"/>
  <c r="BF140" i="4"/>
  <c r="AA140" i="4"/>
  <c r="AA138" i="4" s="1"/>
  <c r="Y140" i="4"/>
  <c r="W140" i="4"/>
  <c r="BK140" i="4"/>
  <c r="N140" i="4"/>
  <c r="BE140" i="4" s="1"/>
  <c r="BI139" i="4"/>
  <c r="BH139" i="4"/>
  <c r="BG139" i="4"/>
  <c r="BF139" i="4"/>
  <c r="AA139" i="4"/>
  <c r="Y139" i="4"/>
  <c r="Y138" i="4" s="1"/>
  <c r="W139" i="4"/>
  <c r="W138" i="4"/>
  <c r="BK139" i="4"/>
  <c r="BK138" i="4" s="1"/>
  <c r="N138" i="4" s="1"/>
  <c r="N92" i="4" s="1"/>
  <c r="N139" i="4"/>
  <c r="BE139" i="4"/>
  <c r="BI137" i="4"/>
  <c r="BH137" i="4"/>
  <c r="BG137" i="4"/>
  <c r="BF137" i="4"/>
  <c r="AA137" i="4"/>
  <c r="Y137" i="4"/>
  <c r="W137" i="4"/>
  <c r="BK137" i="4"/>
  <c r="N137" i="4"/>
  <c r="BE137" i="4"/>
  <c r="BI136" i="4"/>
  <c r="BH136" i="4"/>
  <c r="BG136" i="4"/>
  <c r="BF136" i="4"/>
  <c r="AA136" i="4"/>
  <c r="Y136" i="4"/>
  <c r="W136" i="4"/>
  <c r="BK136" i="4"/>
  <c r="N136" i="4"/>
  <c r="BE136" i="4" s="1"/>
  <c r="BI132" i="4"/>
  <c r="BH132" i="4"/>
  <c r="BG132" i="4"/>
  <c r="BF132" i="4"/>
  <c r="AA132" i="4"/>
  <c r="AA131" i="4"/>
  <c r="Y132" i="4"/>
  <c r="Y131" i="4" s="1"/>
  <c r="W132" i="4"/>
  <c r="W131" i="4"/>
  <c r="BK132" i="4"/>
  <c r="BK131" i="4" s="1"/>
  <c r="N131" i="4" s="1"/>
  <c r="N91" i="4" s="1"/>
  <c r="N132" i="4"/>
  <c r="BE132" i="4" s="1"/>
  <c r="BI129" i="4"/>
  <c r="BH129" i="4"/>
  <c r="BG129" i="4"/>
  <c r="BF129" i="4"/>
  <c r="AA129" i="4"/>
  <c r="Y129" i="4"/>
  <c r="W129" i="4"/>
  <c r="BK129" i="4"/>
  <c r="N129" i="4"/>
  <c r="BE129" i="4"/>
  <c r="BI128" i="4"/>
  <c r="BH128" i="4"/>
  <c r="BG128" i="4"/>
  <c r="BF128" i="4"/>
  <c r="AA128" i="4"/>
  <c r="Y128" i="4"/>
  <c r="W128" i="4"/>
  <c r="BK128" i="4"/>
  <c r="N128" i="4"/>
  <c r="BE128" i="4" s="1"/>
  <c r="BI127" i="4"/>
  <c r="BH127" i="4"/>
  <c r="BG127" i="4"/>
  <c r="BF127" i="4"/>
  <c r="AA127" i="4"/>
  <c r="Y127" i="4"/>
  <c r="W127" i="4"/>
  <c r="BK127" i="4"/>
  <c r="N127" i="4"/>
  <c r="BE127" i="4"/>
  <c r="BI125" i="4"/>
  <c r="BH125" i="4"/>
  <c r="BG125" i="4"/>
  <c r="BF125" i="4"/>
  <c r="AA125" i="4"/>
  <c r="Y125" i="4"/>
  <c r="W125" i="4"/>
  <c r="BK125" i="4"/>
  <c r="N125" i="4"/>
  <c r="BE125" i="4" s="1"/>
  <c r="BI124" i="4"/>
  <c r="BH124" i="4"/>
  <c r="BG124" i="4"/>
  <c r="BF124" i="4"/>
  <c r="AA124" i="4"/>
  <c r="Y124" i="4"/>
  <c r="W124" i="4"/>
  <c r="BK124" i="4"/>
  <c r="N124" i="4"/>
  <c r="BE124" i="4"/>
  <c r="BI123" i="4"/>
  <c r="BH123" i="4"/>
  <c r="BG123" i="4"/>
  <c r="BF123" i="4"/>
  <c r="AA123" i="4"/>
  <c r="Y123" i="4"/>
  <c r="W123" i="4"/>
  <c r="BK123" i="4"/>
  <c r="N123" i="4"/>
  <c r="BE123" i="4"/>
  <c r="M117" i="4"/>
  <c r="F114" i="4"/>
  <c r="F112" i="4"/>
  <c r="BI101" i="4"/>
  <c r="BH101" i="4"/>
  <c r="BG101" i="4"/>
  <c r="BF101" i="4"/>
  <c r="BI100" i="4"/>
  <c r="BH100" i="4"/>
  <c r="BG100" i="4"/>
  <c r="BF100" i="4"/>
  <c r="BI99" i="4"/>
  <c r="H36" i="4" s="1"/>
  <c r="BD90" i="1" s="1"/>
  <c r="BH99" i="4"/>
  <c r="BG99" i="4"/>
  <c r="BF99" i="4"/>
  <c r="BI98" i="4"/>
  <c r="BH98" i="4"/>
  <c r="BG98" i="4"/>
  <c r="BF98" i="4"/>
  <c r="BI97" i="4"/>
  <c r="BH97" i="4"/>
  <c r="BG97" i="4"/>
  <c r="BF97" i="4"/>
  <c r="BI96" i="4"/>
  <c r="BH96" i="4"/>
  <c r="BG96" i="4"/>
  <c r="BF96" i="4"/>
  <c r="M84" i="4"/>
  <c r="F81" i="4"/>
  <c r="F79" i="4"/>
  <c r="O18" i="4"/>
  <c r="E18" i="4"/>
  <c r="M116" i="4"/>
  <c r="M83" i="4"/>
  <c r="O17" i="4"/>
  <c r="O15" i="4"/>
  <c r="E15" i="4"/>
  <c r="O14" i="4"/>
  <c r="O12" i="4"/>
  <c r="E12" i="4"/>
  <c r="O11" i="4"/>
  <c r="F6" i="4"/>
  <c r="F78" i="4" s="1"/>
  <c r="F111" i="4"/>
  <c r="N147" i="3"/>
  <c r="AY89" i="1"/>
  <c r="AX89" i="1"/>
  <c r="BI143" i="3"/>
  <c r="BH143" i="3"/>
  <c r="BG143" i="3"/>
  <c r="BF143" i="3"/>
  <c r="M33" i="3" s="1"/>
  <c r="AW89" i="1" s="1"/>
  <c r="AA143" i="3"/>
  <c r="AA142" i="3" s="1"/>
  <c r="Y143" i="3"/>
  <c r="Y142" i="3" s="1"/>
  <c r="W143" i="3"/>
  <c r="W142" i="3" s="1"/>
  <c r="BK143" i="3"/>
  <c r="BK142" i="3" s="1"/>
  <c r="N142" i="3" s="1"/>
  <c r="N92" i="3" s="1"/>
  <c r="N143" i="3"/>
  <c r="BE143" i="3"/>
  <c r="BI138" i="3"/>
  <c r="BH138" i="3"/>
  <c r="BG138" i="3"/>
  <c r="BF138" i="3"/>
  <c r="AA138" i="3"/>
  <c r="AA137" i="3" s="1"/>
  <c r="Y138" i="3"/>
  <c r="Y137" i="3"/>
  <c r="W138" i="3"/>
  <c r="W137" i="3" s="1"/>
  <c r="BK138" i="3"/>
  <c r="BK137" i="3" s="1"/>
  <c r="N137" i="3" s="1"/>
  <c r="N91" i="3" s="1"/>
  <c r="N138" i="3"/>
  <c r="BE138" i="3"/>
  <c r="BI136" i="3"/>
  <c r="BH136" i="3"/>
  <c r="BG136" i="3"/>
  <c r="BF136" i="3"/>
  <c r="AA136" i="3"/>
  <c r="Y136" i="3"/>
  <c r="W136" i="3"/>
  <c r="BK136" i="3"/>
  <c r="N136" i="3"/>
  <c r="BE136" i="3"/>
  <c r="BI135" i="3"/>
  <c r="BH135" i="3"/>
  <c r="BG135" i="3"/>
  <c r="BF135" i="3"/>
  <c r="AA135" i="3"/>
  <c r="Y135" i="3"/>
  <c r="W135" i="3"/>
  <c r="BK135" i="3"/>
  <c r="N135" i="3"/>
  <c r="BE135" i="3" s="1"/>
  <c r="BI130" i="3"/>
  <c r="BH130" i="3"/>
  <c r="BG130" i="3"/>
  <c r="BF130" i="3"/>
  <c r="AA130" i="3"/>
  <c r="Y130" i="3"/>
  <c r="W130" i="3"/>
  <c r="BK130" i="3"/>
  <c r="N130" i="3"/>
  <c r="BE130" i="3"/>
  <c r="BI125" i="3"/>
  <c r="BH125" i="3"/>
  <c r="BG125" i="3"/>
  <c r="BF125" i="3"/>
  <c r="AA125" i="3"/>
  <c r="Y125" i="3"/>
  <c r="W125" i="3"/>
  <c r="BK125" i="3"/>
  <c r="N125" i="3"/>
  <c r="BE125" i="3" s="1"/>
  <c r="BI124" i="3"/>
  <c r="BH124" i="3"/>
  <c r="BG124" i="3"/>
  <c r="BF124" i="3"/>
  <c r="AA124" i="3"/>
  <c r="Y124" i="3"/>
  <c r="W124" i="3"/>
  <c r="BK124" i="3"/>
  <c r="N124" i="3"/>
  <c r="BE124" i="3"/>
  <c r="BI122" i="3"/>
  <c r="BH122" i="3"/>
  <c r="BG122" i="3"/>
  <c r="BF122" i="3"/>
  <c r="AA122" i="3"/>
  <c r="Y122" i="3"/>
  <c r="Y121" i="3"/>
  <c r="Y120" i="3" s="1"/>
  <c r="Y119" i="3" s="1"/>
  <c r="W122" i="3"/>
  <c r="BK122" i="3"/>
  <c r="BK121" i="3" s="1"/>
  <c r="N121" i="3" s="1"/>
  <c r="N90" i="3" s="1"/>
  <c r="BK120" i="3"/>
  <c r="N122" i="3"/>
  <c r="BE122" i="3" s="1"/>
  <c r="M116" i="3"/>
  <c r="F113" i="3"/>
  <c r="F111" i="3"/>
  <c r="BI100" i="3"/>
  <c r="BH100" i="3"/>
  <c r="BG100" i="3"/>
  <c r="BF100" i="3"/>
  <c r="BI99" i="3"/>
  <c r="BH99" i="3"/>
  <c r="BG99" i="3"/>
  <c r="BF99" i="3"/>
  <c r="BI98" i="3"/>
  <c r="BH98" i="3"/>
  <c r="BG98" i="3"/>
  <c r="BF98" i="3"/>
  <c r="BI97" i="3"/>
  <c r="BH97" i="3"/>
  <c r="BG97" i="3"/>
  <c r="BF97" i="3"/>
  <c r="BI96" i="3"/>
  <c r="BH96" i="3"/>
  <c r="BG96" i="3"/>
  <c r="BF96" i="3"/>
  <c r="BI95" i="3"/>
  <c r="BH95" i="3"/>
  <c r="BG95" i="3"/>
  <c r="BF95" i="3"/>
  <c r="H33" i="3" s="1"/>
  <c r="BA89" i="1" s="1"/>
  <c r="M84" i="3"/>
  <c r="F81" i="3"/>
  <c r="F79" i="3"/>
  <c r="O18" i="3"/>
  <c r="E18" i="3"/>
  <c r="M115" i="3"/>
  <c r="M83" i="3"/>
  <c r="O17" i="3"/>
  <c r="O15" i="3"/>
  <c r="E15" i="3"/>
  <c r="F116" i="3"/>
  <c r="F84" i="3"/>
  <c r="O14" i="3"/>
  <c r="O12" i="3"/>
  <c r="E12" i="3"/>
  <c r="F83" i="3" s="1"/>
  <c r="O11" i="3"/>
  <c r="M81" i="3"/>
  <c r="M113" i="3"/>
  <c r="F6" i="3"/>
  <c r="F110" i="3"/>
  <c r="F78" i="3"/>
  <c r="N181" i="2"/>
  <c r="AY88" i="1"/>
  <c r="AX88" i="1"/>
  <c r="BI176" i="2"/>
  <c r="BH176" i="2"/>
  <c r="BG176" i="2"/>
  <c r="BF176" i="2"/>
  <c r="AA176" i="2"/>
  <c r="AA175" i="2" s="1"/>
  <c r="Y176" i="2"/>
  <c r="Y175" i="2"/>
  <c r="W176" i="2"/>
  <c r="W175" i="2" s="1"/>
  <c r="BK176" i="2"/>
  <c r="BK175" i="2"/>
  <c r="N175" i="2" s="1"/>
  <c r="N96" i="2" s="1"/>
  <c r="N176" i="2"/>
  <c r="BE176" i="2"/>
  <c r="BI173" i="2"/>
  <c r="BH173" i="2"/>
  <c r="BG173" i="2"/>
  <c r="BF173" i="2"/>
  <c r="AA173" i="2"/>
  <c r="Y173" i="2"/>
  <c r="W173" i="2"/>
  <c r="BK173" i="2"/>
  <c r="BK171" i="2" s="1"/>
  <c r="N171" i="2" s="1"/>
  <c r="N95" i="2" s="1"/>
  <c r="N173" i="2"/>
  <c r="BE173" i="2" s="1"/>
  <c r="BI172" i="2"/>
  <c r="BH172" i="2"/>
  <c r="BG172" i="2"/>
  <c r="BF172" i="2"/>
  <c r="AA172" i="2"/>
  <c r="Y172" i="2"/>
  <c r="Y171" i="2" s="1"/>
  <c r="W172" i="2"/>
  <c r="W171" i="2" s="1"/>
  <c r="BK172" i="2"/>
  <c r="N172" i="2"/>
  <c r="BE172" i="2" s="1"/>
  <c r="BI170" i="2"/>
  <c r="BH170" i="2"/>
  <c r="BG170" i="2"/>
  <c r="BF170" i="2"/>
  <c r="AA170" i="2"/>
  <c r="Y170" i="2"/>
  <c r="W170" i="2"/>
  <c r="BK170" i="2"/>
  <c r="N170" i="2"/>
  <c r="BE170" i="2" s="1"/>
  <c r="BI166" i="2"/>
  <c r="BH166" i="2"/>
  <c r="BG166" i="2"/>
  <c r="BF166" i="2"/>
  <c r="AA166" i="2"/>
  <c r="Y166" i="2"/>
  <c r="W166" i="2"/>
  <c r="BK166" i="2"/>
  <c r="N166" i="2"/>
  <c r="BE166" i="2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Y152" i="2" s="1"/>
  <c r="W164" i="2"/>
  <c r="BK164" i="2"/>
  <c r="N164" i="2"/>
  <c r="BE164" i="2"/>
  <c r="BI160" i="2"/>
  <c r="BH160" i="2"/>
  <c r="BG160" i="2"/>
  <c r="BF160" i="2"/>
  <c r="AA160" i="2"/>
  <c r="Y160" i="2"/>
  <c r="W160" i="2"/>
  <c r="BK160" i="2"/>
  <c r="N160" i="2"/>
  <c r="BE160" i="2" s="1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W153" i="2"/>
  <c r="BK153" i="2"/>
  <c r="BK152" i="2"/>
  <c r="N152" i="2" s="1"/>
  <c r="N94" i="2" s="1"/>
  <c r="N153" i="2"/>
  <c r="BE153" i="2" s="1"/>
  <c r="BI151" i="2"/>
  <c r="BH151" i="2"/>
  <c r="BG151" i="2"/>
  <c r="BF151" i="2"/>
  <c r="AA151" i="2"/>
  <c r="AA150" i="2" s="1"/>
  <c r="Y151" i="2"/>
  <c r="Y150" i="2"/>
  <c r="W151" i="2"/>
  <c r="W150" i="2" s="1"/>
  <c r="BK151" i="2"/>
  <c r="BK150" i="2"/>
  <c r="N150" i="2" s="1"/>
  <c r="N93" i="2" s="1"/>
  <c r="N151" i="2"/>
  <c r="BE151" i="2" s="1"/>
  <c r="BI146" i="2"/>
  <c r="BH146" i="2"/>
  <c r="BG146" i="2"/>
  <c r="BF146" i="2"/>
  <c r="AA146" i="2"/>
  <c r="Y146" i="2"/>
  <c r="W146" i="2"/>
  <c r="BK146" i="2"/>
  <c r="BK137" i="2" s="1"/>
  <c r="N137" i="2" s="1"/>
  <c r="N92" i="2" s="1"/>
  <c r="N146" i="2"/>
  <c r="BE146" i="2" s="1"/>
  <c r="BI142" i="2"/>
  <c r="BH142" i="2"/>
  <c r="BG142" i="2"/>
  <c r="BF142" i="2"/>
  <c r="AA142" i="2"/>
  <c r="Y142" i="2"/>
  <c r="Y137" i="2" s="1"/>
  <c r="W142" i="2"/>
  <c r="BK142" i="2"/>
  <c r="N142" i="2"/>
  <c r="BE142" i="2"/>
  <c r="BI138" i="2"/>
  <c r="BH138" i="2"/>
  <c r="BG138" i="2"/>
  <c r="BF138" i="2"/>
  <c r="AA138" i="2"/>
  <c r="AA137" i="2" s="1"/>
  <c r="Y138" i="2"/>
  <c r="W138" i="2"/>
  <c r="BK138" i="2"/>
  <c r="N138" i="2"/>
  <c r="BE138" i="2" s="1"/>
  <c r="BI133" i="2"/>
  <c r="BH133" i="2"/>
  <c r="BG133" i="2"/>
  <c r="BF133" i="2"/>
  <c r="AA133" i="2"/>
  <c r="AA132" i="2" s="1"/>
  <c r="Y133" i="2"/>
  <c r="Y132" i="2"/>
  <c r="W133" i="2"/>
  <c r="W132" i="2" s="1"/>
  <c r="BK133" i="2"/>
  <c r="BK132" i="2"/>
  <c r="N132" i="2"/>
  <c r="N91" i="2" s="1"/>
  <c r="N133" i="2"/>
  <c r="BE133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/>
  <c r="BI126" i="2"/>
  <c r="BH126" i="2"/>
  <c r="BG126" i="2"/>
  <c r="BF126" i="2"/>
  <c r="AA126" i="2"/>
  <c r="AA125" i="2" s="1"/>
  <c r="Y126" i="2"/>
  <c r="W126" i="2"/>
  <c r="W125" i="2" s="1"/>
  <c r="BK126" i="2"/>
  <c r="BK125" i="2" s="1"/>
  <c r="N125" i="2" s="1"/>
  <c r="N90" i="2" s="1"/>
  <c r="N126" i="2"/>
  <c r="BE126" i="2" s="1"/>
  <c r="M120" i="2"/>
  <c r="F117" i="2"/>
  <c r="F11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M33" i="2" s="1"/>
  <c r="AW88" i="1" s="1"/>
  <c r="BI101" i="2"/>
  <c r="BH101" i="2"/>
  <c r="BG101" i="2"/>
  <c r="BF101" i="2"/>
  <c r="BI100" i="2"/>
  <c r="H36" i="2" s="1"/>
  <c r="BD88" i="1" s="1"/>
  <c r="BH100" i="2"/>
  <c r="BG100" i="2"/>
  <c r="BF100" i="2"/>
  <c r="BI99" i="2"/>
  <c r="BH99" i="2"/>
  <c r="BG99" i="2"/>
  <c r="BF99" i="2"/>
  <c r="M84" i="2"/>
  <c r="F81" i="2"/>
  <c r="F79" i="2"/>
  <c r="O18" i="2"/>
  <c r="E18" i="2"/>
  <c r="M119" i="2"/>
  <c r="M83" i="2"/>
  <c r="O17" i="2"/>
  <c r="O15" i="2"/>
  <c r="E15" i="2"/>
  <c r="F84" i="2" s="1"/>
  <c r="O14" i="2"/>
  <c r="O12" i="2"/>
  <c r="E12" i="2"/>
  <c r="O11" i="2"/>
  <c r="F6" i="2"/>
  <c r="F78" i="2" s="1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H95" i="1"/>
  <c r="CG95" i="1"/>
  <c r="CF95" i="1"/>
  <c r="BZ95" i="1"/>
  <c r="CE95" i="1"/>
  <c r="AM83" i="1"/>
  <c r="L83" i="1"/>
  <c r="AM82" i="1"/>
  <c r="L82" i="1"/>
  <c r="AM80" i="1"/>
  <c r="L80" i="1"/>
  <c r="L78" i="1"/>
  <c r="L77" i="1"/>
  <c r="F116" i="4" l="1"/>
  <c r="F83" i="4"/>
  <c r="Y125" i="2"/>
  <c r="Y124" i="2" s="1"/>
  <c r="Y123" i="2" s="1"/>
  <c r="W137" i="2"/>
  <c r="AA152" i="2"/>
  <c r="AA124" i="2" s="1"/>
  <c r="AA123" i="2" s="1"/>
  <c r="H34" i="3"/>
  <c r="BB89" i="1" s="1"/>
  <c r="H36" i="3"/>
  <c r="BD89" i="1" s="1"/>
  <c r="BD87" i="1" s="1"/>
  <c r="W35" i="1" s="1"/>
  <c r="BK119" i="3"/>
  <c r="N119" i="3" s="1"/>
  <c r="N88" i="3" s="1"/>
  <c r="N120" i="3"/>
  <c r="N89" i="3" s="1"/>
  <c r="H36" i="5"/>
  <c r="BD91" i="1" s="1"/>
  <c r="F120" i="2"/>
  <c r="H33" i="2"/>
  <c r="BA88" i="1" s="1"/>
  <c r="BK124" i="2"/>
  <c r="W152" i="2"/>
  <c r="AA171" i="2"/>
  <c r="H35" i="3"/>
  <c r="BC89" i="1" s="1"/>
  <c r="AA121" i="3"/>
  <c r="AA120" i="3" s="1"/>
  <c r="AA119" i="3" s="1"/>
  <c r="M33" i="4"/>
  <c r="AW90" i="1" s="1"/>
  <c r="H34" i="5"/>
  <c r="BB91" i="1" s="1"/>
  <c r="M117" i="2"/>
  <c r="M81" i="2"/>
  <c r="H35" i="2"/>
  <c r="BC88" i="1" s="1"/>
  <c r="F114" i="2"/>
  <c r="F119" i="2"/>
  <c r="F83" i="2"/>
  <c r="H34" i="2"/>
  <c r="BB88" i="1" s="1"/>
  <c r="W124" i="2"/>
  <c r="W123" i="2" s="1"/>
  <c r="AU88" i="1" s="1"/>
  <c r="AU87" i="1" s="1"/>
  <c r="F115" i="3"/>
  <c r="W121" i="3"/>
  <c r="W120" i="3" s="1"/>
  <c r="W119" i="3" s="1"/>
  <c r="AU89" i="1" s="1"/>
  <c r="F84" i="4"/>
  <c r="F117" i="4"/>
  <c r="H34" i="4"/>
  <c r="BB90" i="1" s="1"/>
  <c r="W122" i="4"/>
  <c r="W121" i="4" s="1"/>
  <c r="W120" i="4" s="1"/>
  <c r="AU90" i="1" s="1"/>
  <c r="N119" i="6"/>
  <c r="N90" i="6" s="1"/>
  <c r="BK118" i="6"/>
  <c r="AA122" i="4"/>
  <c r="AA121" i="4" s="1"/>
  <c r="AA120" i="4" s="1"/>
  <c r="F113" i="5"/>
  <c r="F84" i="5"/>
  <c r="W117" i="5"/>
  <c r="W116" i="5" s="1"/>
  <c r="AU91" i="1" s="1"/>
  <c r="M114" i="4"/>
  <c r="M81" i="4"/>
  <c r="H35" i="4"/>
  <c r="BC90" i="1" s="1"/>
  <c r="BK122" i="4"/>
  <c r="BK117" i="5"/>
  <c r="M113" i="6"/>
  <c r="M83" i="6"/>
  <c r="H36" i="6"/>
  <c r="BD92" i="1" s="1"/>
  <c r="H33" i="4"/>
  <c r="BA90" i="1" s="1"/>
  <c r="Y122" i="4"/>
  <c r="Y121" i="4" s="1"/>
  <c r="Y120" i="4" s="1"/>
  <c r="F107" i="5"/>
  <c r="F78" i="5"/>
  <c r="M33" i="5"/>
  <c r="AW91" i="1" s="1"/>
  <c r="BB87" i="1" l="1"/>
  <c r="BC87" i="1"/>
  <c r="N117" i="5"/>
  <c r="N89" i="5" s="1"/>
  <c r="BK116" i="5"/>
  <c r="N116" i="5" s="1"/>
  <c r="N88" i="5" s="1"/>
  <c r="N124" i="2"/>
  <c r="N89" i="2" s="1"/>
  <c r="BK123" i="2"/>
  <c r="N123" i="2" s="1"/>
  <c r="N88" i="2" s="1"/>
  <c r="BK121" i="4"/>
  <c r="N122" i="4"/>
  <c r="N90" i="4" s="1"/>
  <c r="N118" i="6"/>
  <c r="N89" i="6" s="1"/>
  <c r="BK117" i="6"/>
  <c r="N117" i="6" s="1"/>
  <c r="N88" i="6" s="1"/>
  <c r="BA87" i="1"/>
  <c r="N99" i="3"/>
  <c r="BE99" i="3" s="1"/>
  <c r="N97" i="3"/>
  <c r="BE97" i="3" s="1"/>
  <c r="M27" i="3"/>
  <c r="N98" i="3"/>
  <c r="BE98" i="3" s="1"/>
  <c r="N95" i="3"/>
  <c r="N100" i="3"/>
  <c r="BE100" i="3" s="1"/>
  <c r="N96" i="3"/>
  <c r="BE96" i="3" s="1"/>
  <c r="N97" i="5" l="1"/>
  <c r="BE97" i="5" s="1"/>
  <c r="N95" i="5"/>
  <c r="BE95" i="5" s="1"/>
  <c r="N93" i="5"/>
  <c r="BE93" i="5" s="1"/>
  <c r="N92" i="5"/>
  <c r="N96" i="5"/>
  <c r="BE96" i="5" s="1"/>
  <c r="M27" i="5"/>
  <c r="N94" i="5"/>
  <c r="BE94" i="5" s="1"/>
  <c r="W32" i="1"/>
  <c r="AW87" i="1"/>
  <c r="AK32" i="1" s="1"/>
  <c r="N121" i="4"/>
  <c r="N89" i="4" s="1"/>
  <c r="BK120" i="4"/>
  <c r="N120" i="4" s="1"/>
  <c r="N88" i="4" s="1"/>
  <c r="N98" i="6"/>
  <c r="BE98" i="6" s="1"/>
  <c r="N96" i="6"/>
  <c r="BE96" i="6" s="1"/>
  <c r="N94" i="6"/>
  <c r="BE94" i="6" s="1"/>
  <c r="N93" i="6"/>
  <c r="N97" i="6"/>
  <c r="BE97" i="6" s="1"/>
  <c r="M27" i="6"/>
  <c r="N95" i="6"/>
  <c r="BE95" i="6" s="1"/>
  <c r="N103" i="2"/>
  <c r="BE103" i="2" s="1"/>
  <c r="N101" i="2"/>
  <c r="BE101" i="2" s="1"/>
  <c r="M27" i="2"/>
  <c r="N102" i="2"/>
  <c r="BE102" i="2" s="1"/>
  <c r="N99" i="2"/>
  <c r="N104" i="2"/>
  <c r="BE104" i="2" s="1"/>
  <c r="N100" i="2"/>
  <c r="BE100" i="2" s="1"/>
  <c r="W34" i="1"/>
  <c r="AY87" i="1"/>
  <c r="BE95" i="3"/>
  <c r="N94" i="3"/>
  <c r="AX87" i="1"/>
  <c r="W33" i="1"/>
  <c r="H32" i="3" l="1"/>
  <c r="AZ89" i="1" s="1"/>
  <c r="M32" i="3"/>
  <c r="AV89" i="1" s="1"/>
  <c r="AT89" i="1" s="1"/>
  <c r="N91" i="5"/>
  <c r="BE92" i="5"/>
  <c r="N98" i="2"/>
  <c r="BE99" i="2"/>
  <c r="M28" i="3"/>
  <c r="L102" i="3"/>
  <c r="BE93" i="6"/>
  <c r="N92" i="6"/>
  <c r="N100" i="4"/>
  <c r="BE100" i="4" s="1"/>
  <c r="N98" i="4"/>
  <c r="BE98" i="4" s="1"/>
  <c r="M27" i="4"/>
  <c r="N101" i="4"/>
  <c r="BE101" i="4" s="1"/>
  <c r="N97" i="4"/>
  <c r="BE97" i="4" s="1"/>
  <c r="N99" i="4"/>
  <c r="BE99" i="4" s="1"/>
  <c r="N96" i="4"/>
  <c r="M32" i="6" l="1"/>
  <c r="AV92" i="1" s="1"/>
  <c r="AT92" i="1" s="1"/>
  <c r="H32" i="6"/>
  <c r="AZ92" i="1" s="1"/>
  <c r="M32" i="5"/>
  <c r="AV91" i="1" s="1"/>
  <c r="AT91" i="1" s="1"/>
  <c r="H32" i="5"/>
  <c r="AZ91" i="1" s="1"/>
  <c r="M28" i="5"/>
  <c r="L99" i="5"/>
  <c r="H32" i="2"/>
  <c r="AZ88" i="1" s="1"/>
  <c r="M32" i="2"/>
  <c r="AV88" i="1" s="1"/>
  <c r="AT88" i="1" s="1"/>
  <c r="N95" i="4"/>
  <c r="BE96" i="4"/>
  <c r="M28" i="6"/>
  <c r="L100" i="6"/>
  <c r="AS89" i="1"/>
  <c r="M30" i="3"/>
  <c r="M28" i="2"/>
  <c r="L106" i="2"/>
  <c r="AS88" i="1" l="1"/>
  <c r="M30" i="2"/>
  <c r="AS92" i="1"/>
  <c r="M30" i="6"/>
  <c r="AG89" i="1"/>
  <c r="AN89" i="1" s="1"/>
  <c r="L38" i="3"/>
  <c r="H32" i="4"/>
  <c r="AZ90" i="1" s="1"/>
  <c r="AZ87" i="1" s="1"/>
  <c r="M32" i="4"/>
  <c r="AV90" i="1" s="1"/>
  <c r="AT90" i="1" s="1"/>
  <c r="M28" i="4"/>
  <c r="L103" i="4"/>
  <c r="AS91" i="1"/>
  <c r="M30" i="5"/>
  <c r="AV87" i="1" l="1"/>
  <c r="AG92" i="1"/>
  <c r="AN92" i="1" s="1"/>
  <c r="L38" i="6"/>
  <c r="AS90" i="1"/>
  <c r="AS87" i="1" s="1"/>
  <c r="M30" i="4"/>
  <c r="AG88" i="1"/>
  <c r="L38" i="2"/>
  <c r="L38" i="5"/>
  <c r="AG91" i="1"/>
  <c r="AN91" i="1" s="1"/>
  <c r="AN88" i="1" l="1"/>
  <c r="L38" i="4"/>
  <c r="AG90" i="1"/>
  <c r="AN90" i="1" s="1"/>
  <c r="AT87" i="1"/>
  <c r="AG87" i="1" l="1"/>
  <c r="AK26" i="1" l="1"/>
  <c r="AG95" i="1"/>
  <c r="AG98" i="1"/>
  <c r="AN87" i="1"/>
  <c r="AG96" i="1"/>
  <c r="AG97" i="1"/>
  <c r="AV97" i="1" l="1"/>
  <c r="BY97" i="1" s="1"/>
  <c r="CD97" i="1"/>
  <c r="CD98" i="1"/>
  <c r="AV98" i="1"/>
  <c r="BY98" i="1" s="1"/>
  <c r="CD95" i="1"/>
  <c r="AG94" i="1"/>
  <c r="AV95" i="1"/>
  <c r="BY95" i="1" s="1"/>
  <c r="CD96" i="1"/>
  <c r="AV96" i="1"/>
  <c r="BY96" i="1" s="1"/>
  <c r="AN96" i="1"/>
  <c r="AN97" i="1" l="1"/>
  <c r="AN95" i="1"/>
  <c r="W31" i="1"/>
  <c r="AK31" i="1"/>
  <c r="AK27" i="1"/>
  <c r="AK29" i="1" s="1"/>
  <c r="AK37" i="1" s="1"/>
  <c r="AG100" i="1"/>
  <c r="AN98" i="1"/>
  <c r="AN94" i="1" l="1"/>
  <c r="AN100" i="1" s="1"/>
</calcChain>
</file>

<file path=xl/sharedStrings.xml><?xml version="1.0" encoding="utf-8"?>
<sst xmlns="http://schemas.openxmlformats.org/spreadsheetml/2006/main" count="2185" uniqueCount="366">
  <si>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</si>
  <si>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</si>
  <si>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</si>
  <si>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</si>
  <si>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</si>
  <si>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</si>
  <si>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</si>
  <si>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</si>
  <si>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</si>
  <si>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</si>
  <si>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</si>
  <si>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</si>
  <si>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</si>
  <si>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</si>
  <si>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</si>
  <si>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</si>
  <si>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</si>
  <si>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ST2751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</si>
  <si>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</si>
  <si>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</si>
  <si>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Vltava, ř. km 317,922, Vyšší Brod - rekonstrukce jezu</t>
  </si>
  <si>
    <t>0,1</t>
  </si>
  <si>
    <t>JKSO:</t>
  </si>
  <si>
    <t>CC-CZ:</t>
  </si>
  <si>
    <t>1</t>
  </si>
  <si>
    <t>Místo:</t>
  </si>
  <si>
    <t xml:space="preserve"> </t>
  </si>
  <si>
    <t>Datum:</t>
  </si>
  <si>
    <t>10</t>
  </si>
  <si>
    <t>100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</si>
  <si>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</si>
  <si>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</si>
  <si>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</si>
  <si>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</si>
  <si>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</si>
  <si>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</si>
  <si>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</si>
  <si>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</si>
  <si>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</si>
  <si>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</si>
  <si>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</si>
  <si>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</si>
  <si>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</si>
  <si>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</si>
  <si>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</si>
  <si>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</si>
  <si>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</si>
  <si>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</si>
  <si>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</si>
  <si>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</si>
  <si>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</si>
  <si>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</si>
  <si>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</si>
  <si>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</si>
  <si>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</si>
  <si>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</si>
  <si>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</si>
  <si>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</si>
  <si>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</si>
  <si>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</si>
  <si>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</si>
  <si>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</si>
  <si>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</si>
  <si>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</si>
  <si>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</si>
  <si>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</si>
  <si>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</si>
  <si>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</si>
  <si>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</si>
  <si>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</si>
  <si>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</si>
  <si>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</si>
  <si>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</si>
  <si>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</si>
  <si>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</si>
  <si>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</si>
  <si>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</si>
  <si>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</si>
  <si>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</si>
  <si>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</si>
  <si>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</si>
  <si>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{558e7557-1ff5-4adf-bc75-096cd24c7e26}</t>
  </si>
  <si>
    <t>{00000000-0000-0000-0000-000000000000}</t>
  </si>
  <si>
    <t>/</t>
  </si>
  <si>
    <t>2751a</t>
  </si>
  <si>
    <t>SO 01  Oprava vorové propusti</t>
  </si>
  <si>
    <t>{87990771-4d2f-41f3-a955-4b3f3570f165}</t>
  </si>
  <si>
    <t>2751b</t>
  </si>
  <si>
    <t>SO 02  Oprava jezového tělesa</t>
  </si>
  <si>
    <t>{44f7bd82-db89-4c26-990d-689d40a9fed1}</t>
  </si>
  <si>
    <t>2751c</t>
  </si>
  <si>
    <t>SO 03  Stavba prodloužení opevnění levého břehu</t>
  </si>
  <si>
    <t>{74caff2f-f027-479f-8d61-fc22ac7161d4}</t>
  </si>
  <si>
    <t>2751d</t>
  </si>
  <si>
    <t>Vedlejší náklady</t>
  </si>
  <si>
    <t>{6cfdf062-7b21-4e28-a90b-26ceec9dd8df}</t>
  </si>
  <si>
    <t>2751e</t>
  </si>
  <si>
    <t>Ostatní náklady</t>
  </si>
  <si>
    <t>{aa1b9d47-ba58-472c-b0b2-04da434cf7d7}</t>
  </si>
  <si>
    <t>2) Ostatní náklady ze souhrnného listu</t>
  </si>
  <si>
    <t>Procent. zadání_x000D_
[% nákladů rozpočtu]</t>
  </si>
  <si>
    <t>Zařazení nákladů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</si>
  <si>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</si>
  <si>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</si>
  <si>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</si>
  <si>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</si>
  <si>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</si>
  <si>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</si>
  <si>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</si>
  <si>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</si>
  <si>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</si>
  <si>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</si>
  <si>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</si>
  <si>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</si>
  <si>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</si>
  <si>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2751a - SO 01  Oprava vorové propusti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</si>
  <si>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</si>
  <si>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</si>
  <si>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</si>
  <si>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</si>
  <si>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</si>
  <si>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</si>
  <si>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</si>
  <si>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</si>
  <si>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</si>
  <si>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</si>
  <si>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</si>
  <si>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</si>
  <si>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</si>
  <si>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</si>
  <si>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</si>
  <si>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</si>
  <si>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</si>
  <si>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</si>
  <si>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</si>
  <si>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</si>
  <si>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</si>
  <si>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</si>
  <si>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</si>
  <si>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</si>
  <si>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</si>
  <si>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</si>
  <si>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</si>
  <si>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</si>
  <si>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</si>
  <si>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</si>
  <si>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</si>
  <si>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</si>
  <si>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</si>
  <si>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</si>
  <si>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</si>
  <si>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</si>
  <si>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</si>
  <si>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</si>
  <si>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</si>
  <si>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114203103</t>
  </si>
  <si>
    <t>Rozebrání dlažeb z lomového kamene nebo betonových tvárnic do cementové malty</t>
  </si>
  <si>
    <t>m3</t>
  </si>
  <si>
    <t>4</t>
  </si>
  <si>
    <t>-111911782</t>
  </si>
  <si>
    <t>23,77*0,30  "levobřežní pilíř"</t>
  </si>
  <si>
    <t>VV</t>
  </si>
  <si>
    <t>33,91*0,30  "středový pilíř"</t>
  </si>
  <si>
    <t>Součet</t>
  </si>
  <si>
    <t>171201201</t>
  </si>
  <si>
    <t>Uložení vybouraných hmot na skládky</t>
  </si>
  <si>
    <t>1938959558</t>
  </si>
  <si>
    <t>3</t>
  </si>
  <si>
    <t>171201211</t>
  </si>
  <si>
    <t>Poplatek za uložení odpadu z vybouraných hmot na skládce (skládkovné)</t>
  </si>
  <si>
    <t>t</t>
  </si>
  <si>
    <t>-1311379069</t>
  </si>
  <si>
    <t>321311116</t>
  </si>
  <si>
    <t>Konstrukce vodních staveb z betonu prostého mrazuvzdorného tř. C 30/37</t>
  </si>
  <si>
    <t>-161579677</t>
  </si>
  <si>
    <t>7,24  "dobetonování jádra - levobřežní pilíř"</t>
  </si>
  <si>
    <t>11,78  "dobetonování jádra - středový pilíř"</t>
  </si>
  <si>
    <t>5</t>
  </si>
  <si>
    <t>451311531</t>
  </si>
  <si>
    <t>Podklad pro dlažbu z betonu prostého mrazuvzdorného tř. C 30/37 vrstva tl nad 150 do 200 mm</t>
  </si>
  <si>
    <t>m2</t>
  </si>
  <si>
    <t>772140031</t>
  </si>
  <si>
    <t>23,77  "levobřežní pilíř"</t>
  </si>
  <si>
    <t>33,91  "středový pilíř"</t>
  </si>
  <si>
    <t>6</t>
  </si>
  <si>
    <t>465513327</t>
  </si>
  <si>
    <t>Dlažba z lomového kamene na cementovou maltu s vyspárováním tl 300 mm pro hydromeliorace</t>
  </si>
  <si>
    <t>-208023355</t>
  </si>
  <si>
    <t>7</t>
  </si>
  <si>
    <t>467955111</t>
  </si>
  <si>
    <t xml:space="preserve">Srubová stěna </t>
  </si>
  <si>
    <t>1317172789</t>
  </si>
  <si>
    <t>102,73*0,30  "levobřežní pilíř"</t>
  </si>
  <si>
    <t>131,41*0,30  "středový pilíř"</t>
  </si>
  <si>
    <t>8</t>
  </si>
  <si>
    <t>636195212</t>
  </si>
  <si>
    <t>Vyplnění spár dlažby z lomového kamene maltou cementovou na hl do 70 mm s vyspárováním</t>
  </si>
  <si>
    <t>383381985</t>
  </si>
  <si>
    <t>9</t>
  </si>
  <si>
    <t>938903111</t>
  </si>
  <si>
    <t>Vysekání spár hl do 70 mm v dlažbě z lomového kamene</t>
  </si>
  <si>
    <t>-944817326</t>
  </si>
  <si>
    <t>960111221</t>
  </si>
  <si>
    <t xml:space="preserve">Bourání vodních staveb betonových </t>
  </si>
  <si>
    <t>1579704661</t>
  </si>
  <si>
    <t>23,77*0,20  "betonové lože - levobřežní pilíř"</t>
  </si>
  <si>
    <t>33,91*0,20  "betonové lože - středový pilíř"</t>
  </si>
  <si>
    <t>7,24  "beton jádra - levobřežní pilíř"</t>
  </si>
  <si>
    <t>11,78  "beton jádra - středový pilíř"</t>
  </si>
  <si>
    <t>11</t>
  </si>
  <si>
    <t>M</t>
  </si>
  <si>
    <t>246380200</t>
  </si>
  <si>
    <t>tmel izolační trvale pružný Mastic S3 (bal.25 kg)</t>
  </si>
  <si>
    <t>m</t>
  </si>
  <si>
    <t>-1631961166</t>
  </si>
  <si>
    <t>21,84*3  "délka těsněné spáry - levobřežní pilíř"</t>
  </si>
  <si>
    <t>(27,43*3)+(8,06*2)  "délka těsněné spáry - pravobřežní pilíř"</t>
  </si>
  <si>
    <t>12</t>
  </si>
  <si>
    <t>311408320</t>
  </si>
  <si>
    <t>vrut ocelový  se šestihrannou hlavou  ZB   D 16 x 260 mm</t>
  </si>
  <si>
    <t xml:space="preserve"> kus</t>
  </si>
  <si>
    <t>-2068987476</t>
  </si>
  <si>
    <t>13</t>
  </si>
  <si>
    <t>605913170</t>
  </si>
  <si>
    <t>impregnace povrchová třída ohrožení 3 exteriér - dřevo  bez kontaktu se zemí 5 let bez krycího nátěru</t>
  </si>
  <si>
    <t>-391882808</t>
  </si>
  <si>
    <t>14</t>
  </si>
  <si>
    <t>966061111</t>
  </si>
  <si>
    <t xml:space="preserve">Bourání dřevěných konstrukcí </t>
  </si>
  <si>
    <t>-1203826303</t>
  </si>
  <si>
    <t>35,06*0,30  "levobřežní pilíř"</t>
  </si>
  <si>
    <t>48,68*0,30  "středový pilíř"</t>
  </si>
  <si>
    <t>985131111</t>
  </si>
  <si>
    <t>Očištění ploch tlakovou vodou</t>
  </si>
  <si>
    <t>57631154</t>
  </si>
  <si>
    <t>16</t>
  </si>
  <si>
    <t>997321511</t>
  </si>
  <si>
    <t>Vodorovná doprava suti a vybouraných hmot po suchu do 1 km</t>
  </si>
  <si>
    <t>-1106671933</t>
  </si>
  <si>
    <t>17</t>
  </si>
  <si>
    <t>997321519</t>
  </si>
  <si>
    <t>Příplatek ZKD 1km vodorovné dopravy suti a vybouraných hmot po suchu</t>
  </si>
  <si>
    <t>-522998800</t>
  </si>
  <si>
    <t>75,622*9</t>
  </si>
  <si>
    <t>18</t>
  </si>
  <si>
    <t>998323011</t>
  </si>
  <si>
    <t>Přesun hmot pro jezy a stupně</t>
  </si>
  <si>
    <t>-655126220</t>
  </si>
  <si>
    <t>54,092  "dlažba"</t>
  </si>
  <si>
    <t>13,456  "srubová stěna"</t>
  </si>
  <si>
    <t>10,619  "ostatní konstrukce"</t>
  </si>
  <si>
    <t>VP - Vícepráce</t>
  </si>
  <si>
    <t>PN</t>
  </si>
  <si>
    <t>2751b - SO 02  Oprava jezového tělesa</t>
  </si>
  <si>
    <t>131201102</t>
  </si>
  <si>
    <t>Hloubení jam nezapažených v hornině tř. 3 objemu do 1000 m3</t>
  </si>
  <si>
    <t>1291156863</t>
  </si>
  <si>
    <t>2,08*67</t>
  </si>
  <si>
    <t>131201109</t>
  </si>
  <si>
    <t>Příplatek za lepivost u hloubení jam nezapažených v hornině tř. 3</t>
  </si>
  <si>
    <t>-1421727315</t>
  </si>
  <si>
    <t>15312311R</t>
  </si>
  <si>
    <t>Rozebrání a úprava dřevěných konstrukcí</t>
  </si>
  <si>
    <t>1240109468</t>
  </si>
  <si>
    <t>0,30*30  "spodní podélný trám"</t>
  </si>
  <si>
    <t>(0,20*7,0*12)+(0,20*32,0*2)  "výdřeva jez. tělesa"</t>
  </si>
  <si>
    <t>0,20*67,0  "řezání poškozené dřevěné štětové stěny"</t>
  </si>
  <si>
    <t>60511169R</t>
  </si>
  <si>
    <t>doplnění dřevěných konstrukcí</t>
  </si>
  <si>
    <t>1857397264</t>
  </si>
  <si>
    <t>34*0,30*0,30*2,0  "piloty spodního trámu"</t>
  </si>
  <si>
    <t>67,0*0,30*0,30  "spodní podélný trám"</t>
  </si>
  <si>
    <t>(12*0,20*0,20*7,0)+(2*0,20*0,20*32,0)  "výdřeva jez. tělesa"</t>
  </si>
  <si>
    <t>15312411R</t>
  </si>
  <si>
    <t>Zřízení dřevených konstrukcí s dodáním spojovacího materiálu (ocelové kotevní prvky)</t>
  </si>
  <si>
    <t>kpl</t>
  </si>
  <si>
    <t>291888998</t>
  </si>
  <si>
    <t>171101131</t>
  </si>
  <si>
    <t>Uložení sypaniny z hornin nesoudržných a soudržných střídavě do násypů zhutněných</t>
  </si>
  <si>
    <t>1044266694</t>
  </si>
  <si>
    <t>463212111</t>
  </si>
  <si>
    <t>Rovnanina z lomového kamene upraveného s vyklínováním spár úlomky kamene</t>
  </si>
  <si>
    <t>-607165151</t>
  </si>
  <si>
    <t>30,0*0,40  "doplnění přelivné plochy"</t>
  </si>
  <si>
    <t>(1,30*67,0)*0,40  "podjezí"</t>
  </si>
  <si>
    <t>259741165</t>
  </si>
  <si>
    <t>9,939  "dřevěné konstrukce"</t>
  </si>
  <si>
    <t>93,530  "rovnanina"</t>
  </si>
  <si>
    <t>2751c - SO 03  Stavba prodloužení opevnění levého břehu</t>
  </si>
  <si>
    <t>124203101</t>
  </si>
  <si>
    <t>Vykopávky do 1000 m3 pro koryta vodotečí v hornině tř. 3</t>
  </si>
  <si>
    <t>767407627</t>
  </si>
  <si>
    <t>124203109</t>
  </si>
  <si>
    <t>Příplatek k vykopávkám pro koryta vodotečí v hornině tř. 3 za lepivost</t>
  </si>
  <si>
    <t>-149481261</t>
  </si>
  <si>
    <t>162701105</t>
  </si>
  <si>
    <t>Vodorovné přemístění do 10000 m výkopku/sypaniny z horniny tř. 1 až 4</t>
  </si>
  <si>
    <t>-1801866534</t>
  </si>
  <si>
    <t>178,09-22,48  "materiál zbývající z vykopávek vodotečí po odečtení násypu"</t>
  </si>
  <si>
    <t>1514103875</t>
  </si>
  <si>
    <t>Uložení sypaniny na skládky</t>
  </si>
  <si>
    <t>1188604786</t>
  </si>
  <si>
    <t>Poplatek za uložení odpadu ze sypaniny na skládce (skládkovné)</t>
  </si>
  <si>
    <t>406606886</t>
  </si>
  <si>
    <t>155,61*2</t>
  </si>
  <si>
    <t>Konstrukce vodních staveb z betonu prostého tř. C 30/37</t>
  </si>
  <si>
    <t>1875979257</t>
  </si>
  <si>
    <t>1,56  "pas - beton C 30/37 - XC4"</t>
  </si>
  <si>
    <t>51,48  "patka - beton C 30/37 - XF4"</t>
  </si>
  <si>
    <t>321351010</t>
  </si>
  <si>
    <t>Bednění konstrukcí vodních staveb rovinné - zřízení</t>
  </si>
  <si>
    <t>106448853</t>
  </si>
  <si>
    <t>321352010</t>
  </si>
  <si>
    <t>Bednění konstrukcí vodních staveb rovinné - odstranění</t>
  </si>
  <si>
    <t>1044490543</t>
  </si>
  <si>
    <t>451311521</t>
  </si>
  <si>
    <t>Podklad pro dlažbu z betonu prostého mrazuvzdorného tř. C 30/37 vrstva tl nad 100 do 150 mm</t>
  </si>
  <si>
    <t>1667327133</t>
  </si>
  <si>
    <t>451561112</t>
  </si>
  <si>
    <t>Lože pod dlažby z kameniva drceného drobného vrstva tl nad 100 do 150 mm</t>
  </si>
  <si>
    <t>1914649591</t>
  </si>
  <si>
    <t>465513227</t>
  </si>
  <si>
    <t>Dlažba z lomového kamene na cementovou maltu s vyspárováním tl 250 mm pro hydromeliorace</t>
  </si>
  <si>
    <t>1873621143</t>
  </si>
  <si>
    <t>42,90/0,25</t>
  </si>
  <si>
    <t>634281800</t>
  </si>
  <si>
    <t>0,674  "bednění"</t>
  </si>
  <si>
    <t>52,024  "lože pod dlažbu štěrk"</t>
  </si>
  <si>
    <t>141,273  "dlažba"</t>
  </si>
  <si>
    <t>2751d - Vedlejší náklady</t>
  </si>
  <si>
    <t>VRN - Vedlejší rozpočtové náklady</t>
  </si>
  <si>
    <t>01</t>
  </si>
  <si>
    <t>1349792875</t>
  </si>
  <si>
    <t>02</t>
  </si>
  <si>
    <t>Převedení vody ze stavby - jímkování, čerpání vody</t>
  </si>
  <si>
    <t>727641337</t>
  </si>
  <si>
    <t>03</t>
  </si>
  <si>
    <t>Uvedení ploch dotčených stavbou do původního stavu</t>
  </si>
  <si>
    <t>-1321738904</t>
  </si>
  <si>
    <t>04</t>
  </si>
  <si>
    <t>Opatření k zamezení vyvážení nečistot ze staveniště</t>
  </si>
  <si>
    <t>-133962441</t>
  </si>
  <si>
    <t>05</t>
  </si>
  <si>
    <t>Oprava dopravou poškozené komunikace</t>
  </si>
  <si>
    <t>-2133639264</t>
  </si>
  <si>
    <t>06</t>
  </si>
  <si>
    <t>Vytýčení inženýrských sítí</t>
  </si>
  <si>
    <t>1561994268</t>
  </si>
  <si>
    <t>07</t>
  </si>
  <si>
    <t>Dopravně inženýrská opatření</t>
  </si>
  <si>
    <t>-2056164409</t>
  </si>
  <si>
    <t>2751e - Ostatní náklady</t>
  </si>
  <si>
    <t>HSV - HSV</t>
  </si>
  <si>
    <t xml:space="preserve">    ON - Ostatní náklady</t>
  </si>
  <si>
    <t>Dokumentace a pasportizace objektů</t>
  </si>
  <si>
    <t>34571173</t>
  </si>
  <si>
    <t>Dokumentace skutečného provedení stavby</t>
  </si>
  <si>
    <t>959547686</t>
  </si>
  <si>
    <t>Geodetické zaměření díla</t>
  </si>
  <si>
    <t>1040459966</t>
  </si>
  <si>
    <t>Zpracování a předání povodňového plánu stavby</t>
  </si>
  <si>
    <t>590101415</t>
  </si>
  <si>
    <t>Zajištění opatření vyplývajících z plánu BOZP</t>
  </si>
  <si>
    <t>2059141813</t>
  </si>
  <si>
    <t>Fotodokumentace postupu výstavby</t>
  </si>
  <si>
    <t>-1705165672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</si>
</sst>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9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>
      <alignment vertical="center"/>
    </xf>
    <xf numFmtId="0" fontId="25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5" fillId="6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1"/>
  <sheetViews>
    <sheetView showGridLines="0" workbookViewId="0">
      <pane ySplit="1" topLeftCell="A2" activePane="bottomLeft" state="frozen"/>
      <selection pane="bottomLeft" activeCell="E20" sqref="E20:K2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190" t="s">
        <v>7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R2" s="233" t="s">
        <v>8</v>
      </c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192" t="s">
        <v>12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25"/>
      <c r="AS4" s="19" t="s">
        <v>13</v>
      </c>
      <c r="BE4" s="26" t="s">
        <v>14</v>
      </c>
      <c r="BS4" s="20" t="s">
        <v>15</v>
      </c>
    </row>
    <row r="5" spans="1:73" ht="14.45" customHeight="1">
      <c r="B5" s="24"/>
      <c r="C5" s="27"/>
      <c r="D5" s="28" t="s">
        <v>16</v>
      </c>
      <c r="E5" s="27"/>
      <c r="F5" s="27"/>
      <c r="G5" s="27"/>
      <c r="H5" s="27"/>
      <c r="I5" s="27"/>
      <c r="J5" s="27"/>
      <c r="K5" s="196" t="s">
        <v>17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27"/>
      <c r="AQ5" s="25"/>
      <c r="BE5" s="194" t="s">
        <v>18</v>
      </c>
      <c r="BS5" s="20" t="s">
        <v>9</v>
      </c>
    </row>
    <row r="6" spans="1:73" ht="36.950000000000003" customHeight="1">
      <c r="B6" s="24"/>
      <c r="C6" s="27"/>
      <c r="D6" s="30" t="s">
        <v>19</v>
      </c>
      <c r="E6" s="27"/>
      <c r="F6" s="27"/>
      <c r="G6" s="27"/>
      <c r="H6" s="27"/>
      <c r="I6" s="27"/>
      <c r="J6" s="27"/>
      <c r="K6" s="198" t="s">
        <v>20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27"/>
      <c r="AQ6" s="25"/>
      <c r="BE6" s="195"/>
      <c r="BS6" s="20" t="s">
        <v>21</v>
      </c>
    </row>
    <row r="7" spans="1:73" ht="14.45" customHeight="1">
      <c r="B7" s="24"/>
      <c r="C7" s="27"/>
      <c r="D7" s="31" t="s">
        <v>22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23</v>
      </c>
      <c r="AL7" s="27"/>
      <c r="AM7" s="27"/>
      <c r="AN7" s="29" t="s">
        <v>5</v>
      </c>
      <c r="AO7" s="27"/>
      <c r="AP7" s="27"/>
      <c r="AQ7" s="25"/>
      <c r="BE7" s="195"/>
      <c r="BS7" s="20" t="s">
        <v>24</v>
      </c>
    </row>
    <row r="8" spans="1:73" ht="14.45" customHeight="1">
      <c r="B8" s="24"/>
      <c r="C8" s="27"/>
      <c r="D8" s="31" t="s">
        <v>25</v>
      </c>
      <c r="E8" s="27"/>
      <c r="F8" s="27"/>
      <c r="G8" s="27"/>
      <c r="H8" s="27"/>
      <c r="I8" s="27"/>
      <c r="J8" s="27"/>
      <c r="K8" s="29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27</v>
      </c>
      <c r="AL8" s="27"/>
      <c r="AM8" s="27"/>
      <c r="AN8" s="32"/>
      <c r="AO8" s="27"/>
      <c r="AP8" s="27"/>
      <c r="AQ8" s="25"/>
      <c r="BE8" s="195"/>
      <c r="BS8" s="20" t="s">
        <v>28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E9" s="195"/>
      <c r="BS9" s="20" t="s">
        <v>29</v>
      </c>
    </row>
    <row r="10" spans="1:73" ht="14.45" customHeight="1">
      <c r="B10" s="24"/>
      <c r="C10" s="27"/>
      <c r="D10" s="31" t="s">
        <v>30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31</v>
      </c>
      <c r="AL10" s="27"/>
      <c r="AM10" s="27"/>
      <c r="AN10" s="29" t="s">
        <v>5</v>
      </c>
      <c r="AO10" s="27"/>
      <c r="AP10" s="27"/>
      <c r="AQ10" s="25"/>
      <c r="BE10" s="195"/>
      <c r="BS10" s="20" t="s">
        <v>21</v>
      </c>
    </row>
    <row r="11" spans="1:73" ht="18.399999999999999" customHeight="1">
      <c r="B11" s="24"/>
      <c r="C11" s="27"/>
      <c r="D11" s="27"/>
      <c r="E11" s="29" t="s">
        <v>26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32</v>
      </c>
      <c r="AL11" s="27"/>
      <c r="AM11" s="27"/>
      <c r="AN11" s="29" t="s">
        <v>5</v>
      </c>
      <c r="AO11" s="27"/>
      <c r="AP11" s="27"/>
      <c r="AQ11" s="25"/>
      <c r="BE11" s="195"/>
      <c r="BS11" s="20" t="s">
        <v>21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E12" s="195"/>
      <c r="BS12" s="20" t="s">
        <v>21</v>
      </c>
    </row>
    <row r="13" spans="1:73" ht="14.45" customHeight="1">
      <c r="B13" s="24"/>
      <c r="C13" s="27"/>
      <c r="D13" s="31" t="s">
        <v>33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31</v>
      </c>
      <c r="AL13" s="27"/>
      <c r="AM13" s="27"/>
      <c r="AN13" s="33" t="s">
        <v>34</v>
      </c>
      <c r="AO13" s="27"/>
      <c r="AP13" s="27"/>
      <c r="AQ13" s="25"/>
      <c r="BE13" s="195"/>
      <c r="BS13" s="20" t="s">
        <v>21</v>
      </c>
    </row>
    <row r="14" spans="1:73">
      <c r="B14" s="24"/>
      <c r="C14" s="27"/>
      <c r="D14" s="27"/>
      <c r="E14" s="199" t="s">
        <v>34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31" t="s">
        <v>32</v>
      </c>
      <c r="AL14" s="27"/>
      <c r="AM14" s="27"/>
      <c r="AN14" s="33" t="s">
        <v>34</v>
      </c>
      <c r="AO14" s="27"/>
      <c r="AP14" s="27"/>
      <c r="AQ14" s="25"/>
      <c r="BE14" s="195"/>
      <c r="BS14" s="20" t="s">
        <v>21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E15" s="195"/>
      <c r="BS15" s="20" t="s">
        <v>6</v>
      </c>
    </row>
    <row r="16" spans="1:73" ht="14.45" customHeight="1">
      <c r="B16" s="24"/>
      <c r="C16" s="27"/>
      <c r="D16" s="31" t="s">
        <v>35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31</v>
      </c>
      <c r="AL16" s="27"/>
      <c r="AM16" s="27"/>
      <c r="AN16" s="29" t="s">
        <v>5</v>
      </c>
      <c r="AO16" s="27"/>
      <c r="AP16" s="27"/>
      <c r="AQ16" s="25"/>
      <c r="BE16" s="195"/>
      <c r="BS16" s="20" t="s">
        <v>6</v>
      </c>
    </row>
    <row r="17" spans="2:71" ht="18.399999999999999" customHeight="1">
      <c r="B17" s="24"/>
      <c r="C17" s="27"/>
      <c r="D17" s="27"/>
      <c r="E17" s="29" t="s">
        <v>26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32</v>
      </c>
      <c r="AL17" s="27"/>
      <c r="AM17" s="27"/>
      <c r="AN17" s="29" t="s">
        <v>5</v>
      </c>
      <c r="AO17" s="27"/>
      <c r="AP17" s="27"/>
      <c r="AQ17" s="25"/>
      <c r="BE17" s="195"/>
      <c r="BS17" s="20" t="s">
        <v>36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E18" s="195"/>
      <c r="BS18" s="20" t="s">
        <v>9</v>
      </c>
    </row>
    <row r="19" spans="2:71" ht="14.45" customHeight="1">
      <c r="B19" s="24"/>
      <c r="C19" s="27"/>
      <c r="D19" s="31" t="s">
        <v>37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31</v>
      </c>
      <c r="AL19" s="27"/>
      <c r="AM19" s="27"/>
      <c r="AN19" s="29" t="s">
        <v>5</v>
      </c>
      <c r="AO19" s="27"/>
      <c r="AP19" s="27"/>
      <c r="AQ19" s="25"/>
      <c r="BE19" s="195"/>
      <c r="BS19" s="20" t="s">
        <v>9</v>
      </c>
    </row>
    <row r="20" spans="2:71" ht="18.399999999999999" customHeight="1">
      <c r="B20" s="24"/>
      <c r="C20" s="27"/>
      <c r="D20" s="27"/>
      <c r="E20" s="29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32</v>
      </c>
      <c r="AL20" s="27"/>
      <c r="AM20" s="27"/>
      <c r="AN20" s="29" t="s">
        <v>5</v>
      </c>
      <c r="AO20" s="27"/>
      <c r="AP20" s="27"/>
      <c r="AQ20" s="25"/>
      <c r="BE20" s="195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  <c r="BE21" s="195"/>
    </row>
    <row r="22" spans="2:71">
      <c r="B22" s="24"/>
      <c r="C22" s="27"/>
      <c r="D22" s="31" t="s">
        <v>38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  <c r="BE22" s="195"/>
    </row>
    <row r="23" spans="2:71" ht="16.5" customHeight="1">
      <c r="B23" s="24"/>
      <c r="C23" s="27"/>
      <c r="D23" s="27"/>
      <c r="E23" s="201" t="s">
        <v>5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O23" s="27"/>
      <c r="AP23" s="27"/>
      <c r="AQ23" s="25"/>
      <c r="BE23" s="195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  <c r="BE24" s="195"/>
    </row>
    <row r="25" spans="2:71" ht="6.95" customHeight="1">
      <c r="B25" s="24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5"/>
      <c r="BE25" s="195"/>
    </row>
    <row r="26" spans="2:71" ht="14.45" customHeight="1">
      <c r="B26" s="24"/>
      <c r="C26" s="27"/>
      <c r="D26" s="35" t="s">
        <v>39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2">
        <f>ROUND(AG87,2)</f>
        <v>0</v>
      </c>
      <c r="AL26" s="197"/>
      <c r="AM26" s="197"/>
      <c r="AN26" s="197"/>
      <c r="AO26" s="197"/>
      <c r="AP26" s="27"/>
      <c r="AQ26" s="25"/>
      <c r="BE26" s="195"/>
    </row>
    <row r="27" spans="2:71" ht="14.45" customHeight="1">
      <c r="B27" s="24"/>
      <c r="C27" s="27"/>
      <c r="D27" s="35" t="s">
        <v>40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02">
        <f>ROUND(AG94,2)</f>
        <v>0</v>
      </c>
      <c r="AL27" s="202"/>
      <c r="AM27" s="202"/>
      <c r="AN27" s="202"/>
      <c r="AO27" s="202"/>
      <c r="AP27" s="27"/>
      <c r="AQ27" s="25"/>
      <c r="BE27" s="195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195"/>
    </row>
    <row r="29" spans="2:71" s="1" customFormat="1" ht="25.9" customHeight="1">
      <c r="B29" s="36"/>
      <c r="C29" s="37"/>
      <c r="D29" s="39" t="s">
        <v>41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03">
        <f>ROUND(AK26+AK27,2)</f>
        <v>0</v>
      </c>
      <c r="AL29" s="204"/>
      <c r="AM29" s="204"/>
      <c r="AN29" s="204"/>
      <c r="AO29" s="204"/>
      <c r="AP29" s="37"/>
      <c r="AQ29" s="38"/>
      <c r="BE29" s="195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195"/>
    </row>
    <row r="31" spans="2:71" s="2" customFormat="1" ht="14.45" customHeight="1">
      <c r="B31" s="41"/>
      <c r="C31" s="42"/>
      <c r="D31" s="43" t="s">
        <v>42</v>
      </c>
      <c r="E31" s="42"/>
      <c r="F31" s="43" t="s">
        <v>43</v>
      </c>
      <c r="G31" s="42"/>
      <c r="H31" s="42"/>
      <c r="I31" s="42"/>
      <c r="J31" s="42"/>
      <c r="K31" s="42"/>
      <c r="L31" s="205">
        <v>0.21</v>
      </c>
      <c r="M31" s="206"/>
      <c r="N31" s="206"/>
      <c r="O31" s="206"/>
      <c r="P31" s="42"/>
      <c r="Q31" s="42"/>
      <c r="R31" s="42"/>
      <c r="S31" s="42"/>
      <c r="T31" s="45" t="s">
        <v>44</v>
      </c>
      <c r="U31" s="42"/>
      <c r="V31" s="42"/>
      <c r="W31" s="207">
        <f>ROUND(AZ87+SUM(CD95:CD99),2)</f>
        <v>0</v>
      </c>
      <c r="X31" s="206"/>
      <c r="Y31" s="206"/>
      <c r="Z31" s="206"/>
      <c r="AA31" s="206"/>
      <c r="AB31" s="206"/>
      <c r="AC31" s="206"/>
      <c r="AD31" s="206"/>
      <c r="AE31" s="206"/>
      <c r="AF31" s="42"/>
      <c r="AG31" s="42"/>
      <c r="AH31" s="42"/>
      <c r="AI31" s="42"/>
      <c r="AJ31" s="42"/>
      <c r="AK31" s="207">
        <f>ROUND(AV87+SUM(BY95:BY99),2)</f>
        <v>0</v>
      </c>
      <c r="AL31" s="206"/>
      <c r="AM31" s="206"/>
      <c r="AN31" s="206"/>
      <c r="AO31" s="206"/>
      <c r="AP31" s="42"/>
      <c r="AQ31" s="46"/>
      <c r="BE31" s="195"/>
    </row>
    <row r="32" spans="2:71" s="2" customFormat="1" ht="14.45" customHeight="1">
      <c r="B32" s="41"/>
      <c r="C32" s="42"/>
      <c r="D32" s="42"/>
      <c r="E32" s="42"/>
      <c r="F32" s="43" t="s">
        <v>45</v>
      </c>
      <c r="G32" s="42"/>
      <c r="H32" s="42"/>
      <c r="I32" s="42"/>
      <c r="J32" s="42"/>
      <c r="K32" s="42"/>
      <c r="L32" s="205">
        <v>0.15</v>
      </c>
      <c r="M32" s="206"/>
      <c r="N32" s="206"/>
      <c r="O32" s="206"/>
      <c r="P32" s="42"/>
      <c r="Q32" s="42"/>
      <c r="R32" s="42"/>
      <c r="S32" s="42"/>
      <c r="T32" s="45" t="s">
        <v>44</v>
      </c>
      <c r="U32" s="42"/>
      <c r="V32" s="42"/>
      <c r="W32" s="207">
        <f>ROUND(BA87+SUM(CE95:CE99),2)</f>
        <v>0</v>
      </c>
      <c r="X32" s="206"/>
      <c r="Y32" s="206"/>
      <c r="Z32" s="206"/>
      <c r="AA32" s="206"/>
      <c r="AB32" s="206"/>
      <c r="AC32" s="206"/>
      <c r="AD32" s="206"/>
      <c r="AE32" s="206"/>
      <c r="AF32" s="42"/>
      <c r="AG32" s="42"/>
      <c r="AH32" s="42"/>
      <c r="AI32" s="42"/>
      <c r="AJ32" s="42"/>
      <c r="AK32" s="207">
        <f>ROUND(AW87+SUM(BZ95:BZ99),2)</f>
        <v>0</v>
      </c>
      <c r="AL32" s="206"/>
      <c r="AM32" s="206"/>
      <c r="AN32" s="206"/>
      <c r="AO32" s="206"/>
      <c r="AP32" s="42"/>
      <c r="AQ32" s="46"/>
      <c r="BE32" s="195"/>
    </row>
    <row r="33" spans="2:57" s="2" customFormat="1" ht="14.45" hidden="1" customHeight="1">
      <c r="B33" s="41"/>
      <c r="C33" s="42"/>
      <c r="D33" s="42"/>
      <c r="E33" s="42"/>
      <c r="F33" s="43" t="s">
        <v>46</v>
      </c>
      <c r="G33" s="42"/>
      <c r="H33" s="42"/>
      <c r="I33" s="42"/>
      <c r="J33" s="42"/>
      <c r="K33" s="42"/>
      <c r="L33" s="205">
        <v>0.21</v>
      </c>
      <c r="M33" s="206"/>
      <c r="N33" s="206"/>
      <c r="O33" s="206"/>
      <c r="P33" s="42"/>
      <c r="Q33" s="42"/>
      <c r="R33" s="42"/>
      <c r="S33" s="42"/>
      <c r="T33" s="45" t="s">
        <v>44</v>
      </c>
      <c r="U33" s="42"/>
      <c r="V33" s="42"/>
      <c r="W33" s="207">
        <f>ROUND(BB87+SUM(CF95:CF99),2)</f>
        <v>0</v>
      </c>
      <c r="X33" s="206"/>
      <c r="Y33" s="206"/>
      <c r="Z33" s="206"/>
      <c r="AA33" s="206"/>
      <c r="AB33" s="206"/>
      <c r="AC33" s="206"/>
      <c r="AD33" s="206"/>
      <c r="AE33" s="206"/>
      <c r="AF33" s="42"/>
      <c r="AG33" s="42"/>
      <c r="AH33" s="42"/>
      <c r="AI33" s="42"/>
      <c r="AJ33" s="42"/>
      <c r="AK33" s="207">
        <v>0</v>
      </c>
      <c r="AL33" s="206"/>
      <c r="AM33" s="206"/>
      <c r="AN33" s="206"/>
      <c r="AO33" s="206"/>
      <c r="AP33" s="42"/>
      <c r="AQ33" s="46"/>
      <c r="BE33" s="195"/>
    </row>
    <row r="34" spans="2:57" s="2" customFormat="1" ht="14.45" hidden="1" customHeight="1">
      <c r="B34" s="41"/>
      <c r="C34" s="42"/>
      <c r="D34" s="42"/>
      <c r="E34" s="42"/>
      <c r="F34" s="43" t="s">
        <v>47</v>
      </c>
      <c r="G34" s="42"/>
      <c r="H34" s="42"/>
      <c r="I34" s="42"/>
      <c r="J34" s="42"/>
      <c r="K34" s="42"/>
      <c r="L34" s="205">
        <v>0.15</v>
      </c>
      <c r="M34" s="206"/>
      <c r="N34" s="206"/>
      <c r="O34" s="206"/>
      <c r="P34" s="42"/>
      <c r="Q34" s="42"/>
      <c r="R34" s="42"/>
      <c r="S34" s="42"/>
      <c r="T34" s="45" t="s">
        <v>44</v>
      </c>
      <c r="U34" s="42"/>
      <c r="V34" s="42"/>
      <c r="W34" s="207">
        <f>ROUND(BC87+SUM(CG95:CG99),2)</f>
        <v>0</v>
      </c>
      <c r="X34" s="206"/>
      <c r="Y34" s="206"/>
      <c r="Z34" s="206"/>
      <c r="AA34" s="206"/>
      <c r="AB34" s="206"/>
      <c r="AC34" s="206"/>
      <c r="AD34" s="206"/>
      <c r="AE34" s="206"/>
      <c r="AF34" s="42"/>
      <c r="AG34" s="42"/>
      <c r="AH34" s="42"/>
      <c r="AI34" s="42"/>
      <c r="AJ34" s="42"/>
      <c r="AK34" s="207">
        <v>0</v>
      </c>
      <c r="AL34" s="206"/>
      <c r="AM34" s="206"/>
      <c r="AN34" s="206"/>
      <c r="AO34" s="206"/>
      <c r="AP34" s="42"/>
      <c r="AQ34" s="46"/>
      <c r="BE34" s="195"/>
    </row>
    <row r="35" spans="2:57" s="2" customFormat="1" ht="14.45" hidden="1" customHeight="1">
      <c r="B35" s="41"/>
      <c r="C35" s="42"/>
      <c r="D35" s="42"/>
      <c r="E35" s="42"/>
      <c r="F35" s="43" t="s">
        <v>48</v>
      </c>
      <c r="G35" s="42"/>
      <c r="H35" s="42"/>
      <c r="I35" s="42"/>
      <c r="J35" s="42"/>
      <c r="K35" s="42"/>
      <c r="L35" s="205">
        <v>0</v>
      </c>
      <c r="M35" s="206"/>
      <c r="N35" s="206"/>
      <c r="O35" s="206"/>
      <c r="P35" s="42"/>
      <c r="Q35" s="42"/>
      <c r="R35" s="42"/>
      <c r="S35" s="42"/>
      <c r="T35" s="45" t="s">
        <v>44</v>
      </c>
      <c r="U35" s="42"/>
      <c r="V35" s="42"/>
      <c r="W35" s="207">
        <f>ROUND(BD87+SUM(CH95:CH99),2)</f>
        <v>0</v>
      </c>
      <c r="X35" s="206"/>
      <c r="Y35" s="206"/>
      <c r="Z35" s="206"/>
      <c r="AA35" s="206"/>
      <c r="AB35" s="206"/>
      <c r="AC35" s="206"/>
      <c r="AD35" s="206"/>
      <c r="AE35" s="206"/>
      <c r="AF35" s="42"/>
      <c r="AG35" s="42"/>
      <c r="AH35" s="42"/>
      <c r="AI35" s="42"/>
      <c r="AJ35" s="42"/>
      <c r="AK35" s="207">
        <v>0</v>
      </c>
      <c r="AL35" s="206"/>
      <c r="AM35" s="206"/>
      <c r="AN35" s="206"/>
      <c r="AO35" s="206"/>
      <c r="AP35" s="42"/>
      <c r="AQ35" s="46"/>
    </row>
    <row r="36" spans="2:57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" customHeight="1">
      <c r="B37" s="36"/>
      <c r="C37" s="47"/>
      <c r="D37" s="48" t="s">
        <v>49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50</v>
      </c>
      <c r="U37" s="49"/>
      <c r="V37" s="49"/>
      <c r="W37" s="49"/>
      <c r="X37" s="208" t="s">
        <v>51</v>
      </c>
      <c r="Y37" s="209"/>
      <c r="Z37" s="209"/>
      <c r="AA37" s="209"/>
      <c r="AB37" s="209"/>
      <c r="AC37" s="49"/>
      <c r="AD37" s="49"/>
      <c r="AE37" s="49"/>
      <c r="AF37" s="49"/>
      <c r="AG37" s="49"/>
      <c r="AH37" s="49"/>
      <c r="AI37" s="49"/>
      <c r="AJ37" s="49"/>
      <c r="AK37" s="210">
        <f>SUM(AK29:AK35)</f>
        <v>0</v>
      </c>
      <c r="AL37" s="209"/>
      <c r="AM37" s="209"/>
      <c r="AN37" s="209"/>
      <c r="AO37" s="211"/>
      <c r="AP37" s="47"/>
      <c r="AQ37" s="38"/>
    </row>
    <row r="38" spans="2:57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 ht="13.5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57" ht="13.5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57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57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57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57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57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57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57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57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>
      <c r="B49" s="36"/>
      <c r="C49" s="37"/>
      <c r="D49" s="51" t="s">
        <v>52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53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 ht="13.5">
      <c r="B50" s="24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5"/>
    </row>
    <row r="51" spans="2:43" ht="13.5">
      <c r="B51" s="24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5"/>
    </row>
    <row r="52" spans="2:43" ht="13.5">
      <c r="B52" s="24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5"/>
    </row>
    <row r="53" spans="2:43" ht="13.5">
      <c r="B53" s="24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5"/>
    </row>
    <row r="54" spans="2:43" ht="13.5">
      <c r="B54" s="24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5"/>
    </row>
    <row r="55" spans="2:43" ht="13.5">
      <c r="B55" s="24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5"/>
    </row>
    <row r="56" spans="2:43" ht="13.5">
      <c r="B56" s="24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5"/>
    </row>
    <row r="57" spans="2:43" ht="13.5">
      <c r="B57" s="24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5"/>
    </row>
    <row r="58" spans="2:43" s="1" customFormat="1">
      <c r="B58" s="36"/>
      <c r="C58" s="37"/>
      <c r="D58" s="56" t="s">
        <v>54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55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54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55</v>
      </c>
      <c r="AN58" s="57"/>
      <c r="AO58" s="59"/>
      <c r="AP58" s="37"/>
      <c r="AQ58" s="38"/>
    </row>
    <row r="59" spans="2:43" ht="13.5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>
      <c r="B60" s="36"/>
      <c r="C60" s="37"/>
      <c r="D60" s="51" t="s">
        <v>56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57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 ht="13.5">
      <c r="B61" s="24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5"/>
    </row>
    <row r="62" spans="2:43" ht="13.5">
      <c r="B62" s="24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5"/>
    </row>
    <row r="63" spans="2:43" ht="13.5">
      <c r="B63" s="24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5"/>
    </row>
    <row r="64" spans="2:43" ht="13.5">
      <c r="B64" s="24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5"/>
    </row>
    <row r="65" spans="2:43" ht="13.5">
      <c r="B65" s="24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5"/>
    </row>
    <row r="66" spans="2:43" ht="13.5">
      <c r="B66" s="24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5"/>
    </row>
    <row r="67" spans="2:43" ht="13.5">
      <c r="B67" s="24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5"/>
    </row>
    <row r="68" spans="2:43" ht="13.5">
      <c r="B68" s="24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5"/>
    </row>
    <row r="69" spans="2:43" s="1" customFormat="1">
      <c r="B69" s="36"/>
      <c r="C69" s="37"/>
      <c r="D69" s="56" t="s">
        <v>54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55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54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55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192" t="s">
        <v>58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3"/>
      <c r="AG76" s="193"/>
      <c r="AH76" s="193"/>
      <c r="AI76" s="193"/>
      <c r="AJ76" s="193"/>
      <c r="AK76" s="193"/>
      <c r="AL76" s="193"/>
      <c r="AM76" s="193"/>
      <c r="AN76" s="193"/>
      <c r="AO76" s="193"/>
      <c r="AP76" s="193"/>
      <c r="AQ76" s="38"/>
    </row>
    <row r="77" spans="2:43" s="3" customFormat="1" ht="14.45" customHeight="1">
      <c r="B77" s="66"/>
      <c r="C77" s="31" t="s">
        <v>16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ST2751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19</v>
      </c>
      <c r="D78" s="71"/>
      <c r="E78" s="71"/>
      <c r="F78" s="71"/>
      <c r="G78" s="71"/>
      <c r="H78" s="71"/>
      <c r="I78" s="71"/>
      <c r="J78" s="71"/>
      <c r="K78" s="71"/>
      <c r="L78" s="212" t="str">
        <f>K6</f>
        <v>Vltava, ř. km 317,922, Vyšší Brod - rekonstrukce jezu</v>
      </c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13"/>
      <c r="Y78" s="213"/>
      <c r="Z78" s="213"/>
      <c r="AA78" s="213"/>
      <c r="AB78" s="213"/>
      <c r="AC78" s="213"/>
      <c r="AD78" s="213"/>
      <c r="AE78" s="213"/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>
      <c r="B80" s="36"/>
      <c r="C80" s="31" t="s">
        <v>25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 xml:space="preserve"> 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27</v>
      </c>
      <c r="AJ80" s="37"/>
      <c r="AK80" s="37"/>
      <c r="AL80" s="37"/>
      <c r="AM80" s="74" t="str">
        <f>IF(AN8= "","",AN8)</f>
        <v/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>
      <c r="B82" s="36"/>
      <c r="C82" s="31" t="s">
        <v>30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 xml:space="preserve"> 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35</v>
      </c>
      <c r="AJ82" s="37"/>
      <c r="AK82" s="37"/>
      <c r="AL82" s="37"/>
      <c r="AM82" s="214" t="str">
        <f>IF(E17="","",E17)</f>
        <v xml:space="preserve"> </v>
      </c>
      <c r="AN82" s="214"/>
      <c r="AO82" s="214"/>
      <c r="AP82" s="214"/>
      <c r="AQ82" s="38"/>
      <c r="AS82" s="215" t="s">
        <v>59</v>
      </c>
      <c r="AT82" s="216"/>
      <c r="AU82" s="52"/>
      <c r="AV82" s="52"/>
      <c r="AW82" s="52"/>
      <c r="AX82" s="52"/>
      <c r="AY82" s="52"/>
      <c r="AZ82" s="52"/>
      <c r="BA82" s="52"/>
      <c r="BB82" s="52"/>
      <c r="BC82" s="52"/>
      <c r="BD82" s="53"/>
    </row>
    <row r="83" spans="1:89" s="1" customFormat="1">
      <c r="B83" s="36"/>
      <c r="C83" s="31" t="s">
        <v>33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37</v>
      </c>
      <c r="AJ83" s="37"/>
      <c r="AK83" s="37"/>
      <c r="AL83" s="37"/>
      <c r="AM83" s="214" t="str">
        <f>IF(E20="","",E20)</f>
        <v/>
      </c>
      <c r="AN83" s="214"/>
      <c r="AO83" s="214"/>
      <c r="AP83" s="214"/>
      <c r="AQ83" s="38"/>
      <c r="AS83" s="217"/>
      <c r="AT83" s="218"/>
      <c r="AU83" s="37"/>
      <c r="AV83" s="37"/>
      <c r="AW83" s="37"/>
      <c r="AX83" s="37"/>
      <c r="AY83" s="37"/>
      <c r="AZ83" s="37"/>
      <c r="BA83" s="37"/>
      <c r="BB83" s="37"/>
      <c r="BC83" s="37"/>
      <c r="BD83" s="75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17"/>
      <c r="AT84" s="218"/>
      <c r="AU84" s="37"/>
      <c r="AV84" s="37"/>
      <c r="AW84" s="37"/>
      <c r="AX84" s="37"/>
      <c r="AY84" s="37"/>
      <c r="AZ84" s="37"/>
      <c r="BA84" s="37"/>
      <c r="BB84" s="37"/>
      <c r="BC84" s="37"/>
      <c r="BD84" s="75"/>
    </row>
    <row r="85" spans="1:89" s="1" customFormat="1" ht="29.25" customHeight="1">
      <c r="B85" s="36"/>
      <c r="C85" s="219" t="s">
        <v>60</v>
      </c>
      <c r="D85" s="220"/>
      <c r="E85" s="220"/>
      <c r="F85" s="220"/>
      <c r="G85" s="220"/>
      <c r="H85" s="76"/>
      <c r="I85" s="221" t="s">
        <v>61</v>
      </c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1" t="s">
        <v>62</v>
      </c>
      <c r="AH85" s="220"/>
      <c r="AI85" s="220"/>
      <c r="AJ85" s="220"/>
      <c r="AK85" s="220"/>
      <c r="AL85" s="220"/>
      <c r="AM85" s="220"/>
      <c r="AN85" s="221" t="s">
        <v>63</v>
      </c>
      <c r="AO85" s="220"/>
      <c r="AP85" s="222"/>
      <c r="AQ85" s="38"/>
      <c r="AS85" s="77" t="s">
        <v>64</v>
      </c>
      <c r="AT85" s="78" t="s">
        <v>65</v>
      </c>
      <c r="AU85" s="78" t="s">
        <v>66</v>
      </c>
      <c r="AV85" s="78" t="s">
        <v>67</v>
      </c>
      <c r="AW85" s="78" t="s">
        <v>68</v>
      </c>
      <c r="AX85" s="78" t="s">
        <v>69</v>
      </c>
      <c r="AY85" s="78" t="s">
        <v>70</v>
      </c>
      <c r="AZ85" s="78" t="s">
        <v>71</v>
      </c>
      <c r="BA85" s="78" t="s">
        <v>72</v>
      </c>
      <c r="BB85" s="78" t="s">
        <v>73</v>
      </c>
      <c r="BC85" s="78" t="s">
        <v>74</v>
      </c>
      <c r="BD85" s="79" t="s">
        <v>75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0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50000000000003" customHeight="1">
      <c r="B87" s="69"/>
      <c r="C87" s="81" t="s">
        <v>76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230">
        <f>ROUND(SUM(AG88:AG92),2)</f>
        <v>0</v>
      </c>
      <c r="AH87" s="230"/>
      <c r="AI87" s="230"/>
      <c r="AJ87" s="230"/>
      <c r="AK87" s="230"/>
      <c r="AL87" s="230"/>
      <c r="AM87" s="230"/>
      <c r="AN87" s="231">
        <f t="shared" ref="AN87:AN92" si="0">SUM(AG87,AT87)</f>
        <v>0</v>
      </c>
      <c r="AO87" s="231"/>
      <c r="AP87" s="231"/>
      <c r="AQ87" s="72"/>
      <c r="AS87" s="83">
        <f>ROUND(SUM(AS88:AS92),2)</f>
        <v>0</v>
      </c>
      <c r="AT87" s="84">
        <f t="shared" ref="AT87:AT92" si="1">ROUND(SUM(AV87:AW87),2)</f>
        <v>0</v>
      </c>
      <c r="AU87" s="85">
        <f>ROUND(SUM(AU88:AU92),5)</f>
        <v>0</v>
      </c>
      <c r="AV87" s="84">
        <f>ROUND(AZ87*L31,2)</f>
        <v>0</v>
      </c>
      <c r="AW87" s="84">
        <f>ROUND(BA87*L32,2)</f>
        <v>0</v>
      </c>
      <c r="AX87" s="84">
        <f>ROUND(BB87*L31,2)</f>
        <v>0</v>
      </c>
      <c r="AY87" s="84">
        <f>ROUND(BC87*L32,2)</f>
        <v>0</v>
      </c>
      <c r="AZ87" s="84">
        <f>ROUND(SUM(AZ88:AZ92),2)</f>
        <v>0</v>
      </c>
      <c r="BA87" s="84">
        <f>ROUND(SUM(BA88:BA92),2)</f>
        <v>0</v>
      </c>
      <c r="BB87" s="84">
        <f>ROUND(SUM(BB88:BB92),2)</f>
        <v>0</v>
      </c>
      <c r="BC87" s="84">
        <f>ROUND(SUM(BC88:BC92),2)</f>
        <v>0</v>
      </c>
      <c r="BD87" s="86">
        <f>ROUND(SUM(BD88:BD92),2)</f>
        <v>0</v>
      </c>
      <c r="BS87" s="87" t="s">
        <v>77</v>
      </c>
      <c r="BT87" s="87" t="s">
        <v>78</v>
      </c>
      <c r="BU87" s="88" t="s">
        <v>79</v>
      </c>
      <c r="BV87" s="87" t="s">
        <v>80</v>
      </c>
      <c r="BW87" s="87" t="s">
        <v>81</v>
      </c>
      <c r="BX87" s="87" t="s">
        <v>82</v>
      </c>
    </row>
    <row r="88" spans="1:89" s="5" customFormat="1" ht="16.5" customHeight="1">
      <c r="A88" s="89" t="s">
        <v>83</v>
      </c>
      <c r="B88" s="90"/>
      <c r="C88" s="91"/>
      <c r="D88" s="225" t="s">
        <v>84</v>
      </c>
      <c r="E88" s="225"/>
      <c r="F88" s="225"/>
      <c r="G88" s="225"/>
      <c r="H88" s="225"/>
      <c r="I88" s="92"/>
      <c r="J88" s="225" t="s">
        <v>85</v>
      </c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  <c r="Y88" s="225"/>
      <c r="Z88" s="225"/>
      <c r="AA88" s="225"/>
      <c r="AB88" s="225"/>
      <c r="AC88" s="225"/>
      <c r="AD88" s="225"/>
      <c r="AE88" s="225"/>
      <c r="AF88" s="225"/>
      <c r="AG88" s="223">
        <f>'2751a - SO 01  Oprava vor...'!M30</f>
        <v>0</v>
      </c>
      <c r="AH88" s="224"/>
      <c r="AI88" s="224"/>
      <c r="AJ88" s="224"/>
      <c r="AK88" s="224"/>
      <c r="AL88" s="224"/>
      <c r="AM88" s="224"/>
      <c r="AN88" s="223">
        <f t="shared" si="0"/>
        <v>0</v>
      </c>
      <c r="AO88" s="224"/>
      <c r="AP88" s="224"/>
      <c r="AQ88" s="93"/>
      <c r="AS88" s="94">
        <f>'2751a - SO 01  Oprava vor...'!M28</f>
        <v>0</v>
      </c>
      <c r="AT88" s="95">
        <f t="shared" si="1"/>
        <v>0</v>
      </c>
      <c r="AU88" s="96">
        <f>'2751a - SO 01  Oprava vor...'!W123</f>
        <v>0</v>
      </c>
      <c r="AV88" s="95">
        <f>'2751a - SO 01  Oprava vor...'!M32</f>
        <v>0</v>
      </c>
      <c r="AW88" s="95">
        <f>'2751a - SO 01  Oprava vor...'!M33</f>
        <v>0</v>
      </c>
      <c r="AX88" s="95">
        <f>'2751a - SO 01  Oprava vor...'!M34</f>
        <v>0</v>
      </c>
      <c r="AY88" s="95">
        <f>'2751a - SO 01  Oprava vor...'!M35</f>
        <v>0</v>
      </c>
      <c r="AZ88" s="95">
        <f>'2751a - SO 01  Oprava vor...'!H32</f>
        <v>0</v>
      </c>
      <c r="BA88" s="95">
        <f>'2751a - SO 01  Oprava vor...'!H33</f>
        <v>0</v>
      </c>
      <c r="BB88" s="95">
        <f>'2751a - SO 01  Oprava vor...'!H34</f>
        <v>0</v>
      </c>
      <c r="BC88" s="95">
        <f>'2751a - SO 01  Oprava vor...'!H35</f>
        <v>0</v>
      </c>
      <c r="BD88" s="97">
        <f>'2751a - SO 01  Oprava vor...'!H36</f>
        <v>0</v>
      </c>
      <c r="BT88" s="98" t="s">
        <v>24</v>
      </c>
      <c r="BV88" s="98" t="s">
        <v>80</v>
      </c>
      <c r="BW88" s="98" t="s">
        <v>86</v>
      </c>
      <c r="BX88" s="98" t="s">
        <v>81</v>
      </c>
    </row>
    <row r="89" spans="1:89" s="5" customFormat="1" ht="16.5" customHeight="1">
      <c r="A89" s="89" t="s">
        <v>83</v>
      </c>
      <c r="B89" s="90"/>
      <c r="C89" s="91"/>
      <c r="D89" s="225" t="s">
        <v>87</v>
      </c>
      <c r="E89" s="225"/>
      <c r="F89" s="225"/>
      <c r="G89" s="225"/>
      <c r="H89" s="225"/>
      <c r="I89" s="92"/>
      <c r="J89" s="225" t="s">
        <v>88</v>
      </c>
      <c r="K89" s="225"/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225"/>
      <c r="AD89" s="225"/>
      <c r="AE89" s="225"/>
      <c r="AF89" s="225"/>
      <c r="AG89" s="223">
        <f>'2751b - SO 02  Oprava jez...'!M30</f>
        <v>0</v>
      </c>
      <c r="AH89" s="224"/>
      <c r="AI89" s="224"/>
      <c r="AJ89" s="224"/>
      <c r="AK89" s="224"/>
      <c r="AL89" s="224"/>
      <c r="AM89" s="224"/>
      <c r="AN89" s="223">
        <f t="shared" si="0"/>
        <v>0</v>
      </c>
      <c r="AO89" s="224"/>
      <c r="AP89" s="224"/>
      <c r="AQ89" s="93"/>
      <c r="AS89" s="94">
        <f>'2751b - SO 02  Oprava jez...'!M28</f>
        <v>0</v>
      </c>
      <c r="AT89" s="95">
        <f t="shared" si="1"/>
        <v>0</v>
      </c>
      <c r="AU89" s="96">
        <f>'2751b - SO 02  Oprava jez...'!W119</f>
        <v>0</v>
      </c>
      <c r="AV89" s="95">
        <f>'2751b - SO 02  Oprava jez...'!M32</f>
        <v>0</v>
      </c>
      <c r="AW89" s="95">
        <f>'2751b - SO 02  Oprava jez...'!M33</f>
        <v>0</v>
      </c>
      <c r="AX89" s="95">
        <f>'2751b - SO 02  Oprava jez...'!M34</f>
        <v>0</v>
      </c>
      <c r="AY89" s="95">
        <f>'2751b - SO 02  Oprava jez...'!M35</f>
        <v>0</v>
      </c>
      <c r="AZ89" s="95">
        <f>'2751b - SO 02  Oprava jez...'!H32</f>
        <v>0</v>
      </c>
      <c r="BA89" s="95">
        <f>'2751b - SO 02  Oprava jez...'!H33</f>
        <v>0</v>
      </c>
      <c r="BB89" s="95">
        <f>'2751b - SO 02  Oprava jez...'!H34</f>
        <v>0</v>
      </c>
      <c r="BC89" s="95">
        <f>'2751b - SO 02  Oprava jez...'!H35</f>
        <v>0</v>
      </c>
      <c r="BD89" s="97">
        <f>'2751b - SO 02  Oprava jez...'!H36</f>
        <v>0</v>
      </c>
      <c r="BT89" s="98" t="s">
        <v>24</v>
      </c>
      <c r="BV89" s="98" t="s">
        <v>80</v>
      </c>
      <c r="BW89" s="98" t="s">
        <v>89</v>
      </c>
      <c r="BX89" s="98" t="s">
        <v>81</v>
      </c>
    </row>
    <row r="90" spans="1:89" s="5" customFormat="1" ht="31.5" customHeight="1">
      <c r="A90" s="89" t="s">
        <v>83</v>
      </c>
      <c r="B90" s="90"/>
      <c r="C90" s="91"/>
      <c r="D90" s="225" t="s">
        <v>90</v>
      </c>
      <c r="E90" s="225"/>
      <c r="F90" s="225"/>
      <c r="G90" s="225"/>
      <c r="H90" s="225"/>
      <c r="I90" s="92"/>
      <c r="J90" s="225" t="s">
        <v>91</v>
      </c>
      <c r="K90" s="225"/>
      <c r="L90" s="225"/>
      <c r="M90" s="225"/>
      <c r="N90" s="225"/>
      <c r="O90" s="225"/>
      <c r="P90" s="225"/>
      <c r="Q90" s="225"/>
      <c r="R90" s="225"/>
      <c r="S90" s="225"/>
      <c r="T90" s="225"/>
      <c r="U90" s="225"/>
      <c r="V90" s="225"/>
      <c r="W90" s="225"/>
      <c r="X90" s="225"/>
      <c r="Y90" s="225"/>
      <c r="Z90" s="225"/>
      <c r="AA90" s="225"/>
      <c r="AB90" s="225"/>
      <c r="AC90" s="225"/>
      <c r="AD90" s="225"/>
      <c r="AE90" s="225"/>
      <c r="AF90" s="225"/>
      <c r="AG90" s="223">
        <f>'2751c - SO 03  Stavba pro...'!M30</f>
        <v>0</v>
      </c>
      <c r="AH90" s="224"/>
      <c r="AI90" s="224"/>
      <c r="AJ90" s="224"/>
      <c r="AK90" s="224"/>
      <c r="AL90" s="224"/>
      <c r="AM90" s="224"/>
      <c r="AN90" s="223">
        <f t="shared" si="0"/>
        <v>0</v>
      </c>
      <c r="AO90" s="224"/>
      <c r="AP90" s="224"/>
      <c r="AQ90" s="93"/>
      <c r="AS90" s="94">
        <f>'2751c - SO 03  Stavba pro...'!M28</f>
        <v>0</v>
      </c>
      <c r="AT90" s="95">
        <f t="shared" si="1"/>
        <v>0</v>
      </c>
      <c r="AU90" s="96">
        <f>'2751c - SO 03  Stavba pro...'!W120</f>
        <v>0</v>
      </c>
      <c r="AV90" s="95">
        <f>'2751c - SO 03  Stavba pro...'!M32</f>
        <v>0</v>
      </c>
      <c r="AW90" s="95">
        <f>'2751c - SO 03  Stavba pro...'!M33</f>
        <v>0</v>
      </c>
      <c r="AX90" s="95">
        <f>'2751c - SO 03  Stavba pro...'!M34</f>
        <v>0</v>
      </c>
      <c r="AY90" s="95">
        <f>'2751c - SO 03  Stavba pro...'!M35</f>
        <v>0</v>
      </c>
      <c r="AZ90" s="95">
        <f>'2751c - SO 03  Stavba pro...'!H32</f>
        <v>0</v>
      </c>
      <c r="BA90" s="95">
        <f>'2751c - SO 03  Stavba pro...'!H33</f>
        <v>0</v>
      </c>
      <c r="BB90" s="95">
        <f>'2751c - SO 03  Stavba pro...'!H34</f>
        <v>0</v>
      </c>
      <c r="BC90" s="95">
        <f>'2751c - SO 03  Stavba pro...'!H35</f>
        <v>0</v>
      </c>
      <c r="BD90" s="97">
        <f>'2751c - SO 03  Stavba pro...'!H36</f>
        <v>0</v>
      </c>
      <c r="BT90" s="98" t="s">
        <v>24</v>
      </c>
      <c r="BV90" s="98" t="s">
        <v>80</v>
      </c>
      <c r="BW90" s="98" t="s">
        <v>92</v>
      </c>
      <c r="BX90" s="98" t="s">
        <v>81</v>
      </c>
    </row>
    <row r="91" spans="1:89" s="5" customFormat="1" ht="16.5" customHeight="1">
      <c r="A91" s="89" t="s">
        <v>83</v>
      </c>
      <c r="B91" s="90"/>
      <c r="C91" s="91"/>
      <c r="D91" s="225" t="s">
        <v>93</v>
      </c>
      <c r="E91" s="225"/>
      <c r="F91" s="225"/>
      <c r="G91" s="225"/>
      <c r="H91" s="225"/>
      <c r="I91" s="92"/>
      <c r="J91" s="225" t="s">
        <v>94</v>
      </c>
      <c r="K91" s="225"/>
      <c r="L91" s="225"/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25"/>
      <c r="Y91" s="225"/>
      <c r="Z91" s="225"/>
      <c r="AA91" s="225"/>
      <c r="AB91" s="225"/>
      <c r="AC91" s="225"/>
      <c r="AD91" s="225"/>
      <c r="AE91" s="225"/>
      <c r="AF91" s="225"/>
      <c r="AG91" s="223">
        <f>'2751d - Vedlejší náklady'!M30</f>
        <v>0</v>
      </c>
      <c r="AH91" s="224"/>
      <c r="AI91" s="224"/>
      <c r="AJ91" s="224"/>
      <c r="AK91" s="224"/>
      <c r="AL91" s="224"/>
      <c r="AM91" s="224"/>
      <c r="AN91" s="223">
        <f t="shared" si="0"/>
        <v>0</v>
      </c>
      <c r="AO91" s="224"/>
      <c r="AP91" s="224"/>
      <c r="AQ91" s="93"/>
      <c r="AS91" s="94">
        <f>'2751d - Vedlejší náklady'!M28</f>
        <v>0</v>
      </c>
      <c r="AT91" s="95">
        <f t="shared" si="1"/>
        <v>0</v>
      </c>
      <c r="AU91" s="96">
        <f>'2751d - Vedlejší náklady'!W116</f>
        <v>0</v>
      </c>
      <c r="AV91" s="95">
        <f>'2751d - Vedlejší náklady'!M32</f>
        <v>0</v>
      </c>
      <c r="AW91" s="95">
        <f>'2751d - Vedlejší náklady'!M33</f>
        <v>0</v>
      </c>
      <c r="AX91" s="95">
        <f>'2751d - Vedlejší náklady'!M34</f>
        <v>0</v>
      </c>
      <c r="AY91" s="95">
        <f>'2751d - Vedlejší náklady'!M35</f>
        <v>0</v>
      </c>
      <c r="AZ91" s="95">
        <f>'2751d - Vedlejší náklady'!H32</f>
        <v>0</v>
      </c>
      <c r="BA91" s="95">
        <f>'2751d - Vedlejší náklady'!H33</f>
        <v>0</v>
      </c>
      <c r="BB91" s="95">
        <f>'2751d - Vedlejší náklady'!H34</f>
        <v>0</v>
      </c>
      <c r="BC91" s="95">
        <f>'2751d - Vedlejší náklady'!H35</f>
        <v>0</v>
      </c>
      <c r="BD91" s="97">
        <f>'2751d - Vedlejší náklady'!H36</f>
        <v>0</v>
      </c>
      <c r="BT91" s="98" t="s">
        <v>24</v>
      </c>
      <c r="BV91" s="98" t="s">
        <v>80</v>
      </c>
      <c r="BW91" s="98" t="s">
        <v>95</v>
      </c>
      <c r="BX91" s="98" t="s">
        <v>81</v>
      </c>
    </row>
    <row r="92" spans="1:89" s="5" customFormat="1" ht="16.5" customHeight="1">
      <c r="A92" s="89" t="s">
        <v>83</v>
      </c>
      <c r="B92" s="90"/>
      <c r="C92" s="91"/>
      <c r="D92" s="225" t="s">
        <v>96</v>
      </c>
      <c r="E92" s="225"/>
      <c r="F92" s="225"/>
      <c r="G92" s="225"/>
      <c r="H92" s="225"/>
      <c r="I92" s="92"/>
      <c r="J92" s="225" t="s">
        <v>97</v>
      </c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3">
        <f>'2751e - Ostatní náklady'!M30</f>
        <v>0</v>
      </c>
      <c r="AH92" s="224"/>
      <c r="AI92" s="224"/>
      <c r="AJ92" s="224"/>
      <c r="AK92" s="224"/>
      <c r="AL92" s="224"/>
      <c r="AM92" s="224"/>
      <c r="AN92" s="223">
        <f t="shared" si="0"/>
        <v>0</v>
      </c>
      <c r="AO92" s="224"/>
      <c r="AP92" s="224"/>
      <c r="AQ92" s="93"/>
      <c r="AS92" s="99">
        <f>'2751e - Ostatní náklady'!M28</f>
        <v>0</v>
      </c>
      <c r="AT92" s="100">
        <f t="shared" si="1"/>
        <v>0</v>
      </c>
      <c r="AU92" s="101">
        <f>'2751e - Ostatní náklady'!W117</f>
        <v>0</v>
      </c>
      <c r="AV92" s="100">
        <f>'2751e - Ostatní náklady'!M32</f>
        <v>0</v>
      </c>
      <c r="AW92" s="100">
        <f>'2751e - Ostatní náklady'!M33</f>
        <v>0</v>
      </c>
      <c r="AX92" s="100">
        <f>'2751e - Ostatní náklady'!M34</f>
        <v>0</v>
      </c>
      <c r="AY92" s="100">
        <f>'2751e - Ostatní náklady'!M35</f>
        <v>0</v>
      </c>
      <c r="AZ92" s="100">
        <f>'2751e - Ostatní náklady'!H32</f>
        <v>0</v>
      </c>
      <c r="BA92" s="100">
        <f>'2751e - Ostatní náklady'!H33</f>
        <v>0</v>
      </c>
      <c r="BB92" s="100">
        <f>'2751e - Ostatní náklady'!H34</f>
        <v>0</v>
      </c>
      <c r="BC92" s="100">
        <f>'2751e - Ostatní náklady'!H35</f>
        <v>0</v>
      </c>
      <c r="BD92" s="102">
        <f>'2751e - Ostatní náklady'!H36</f>
        <v>0</v>
      </c>
      <c r="BT92" s="98" t="s">
        <v>24</v>
      </c>
      <c r="BV92" s="98" t="s">
        <v>80</v>
      </c>
      <c r="BW92" s="98" t="s">
        <v>98</v>
      </c>
      <c r="BX92" s="98" t="s">
        <v>81</v>
      </c>
    </row>
    <row r="93" spans="1:89" ht="13.5">
      <c r="B93" s="24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5"/>
    </row>
    <row r="94" spans="1:89" s="1" customFormat="1" ht="30" customHeight="1">
      <c r="B94" s="36"/>
      <c r="C94" s="81" t="s">
        <v>99</v>
      </c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231">
        <f>ROUND(SUM(AG95:AG98),2)</f>
        <v>0</v>
      </c>
      <c r="AH94" s="231"/>
      <c r="AI94" s="231"/>
      <c r="AJ94" s="231"/>
      <c r="AK94" s="231"/>
      <c r="AL94" s="231"/>
      <c r="AM94" s="231"/>
      <c r="AN94" s="231">
        <f>ROUND(SUM(AN95:AN98),2)</f>
        <v>0</v>
      </c>
      <c r="AO94" s="231"/>
      <c r="AP94" s="231"/>
      <c r="AQ94" s="38"/>
      <c r="AS94" s="77" t="s">
        <v>100</v>
      </c>
      <c r="AT94" s="78" t="s">
        <v>101</v>
      </c>
      <c r="AU94" s="78" t="s">
        <v>42</v>
      </c>
      <c r="AV94" s="79" t="s">
        <v>65</v>
      </c>
    </row>
    <row r="95" spans="1:89" s="1" customFormat="1" ht="19.899999999999999" customHeight="1">
      <c r="B95" s="36"/>
      <c r="C95" s="37"/>
      <c r="D95" s="103" t="s">
        <v>97</v>
      </c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226">
        <f>ROUND(AG87*AS95,2)</f>
        <v>0</v>
      </c>
      <c r="AH95" s="227"/>
      <c r="AI95" s="227"/>
      <c r="AJ95" s="227"/>
      <c r="AK95" s="227"/>
      <c r="AL95" s="227"/>
      <c r="AM95" s="227"/>
      <c r="AN95" s="227">
        <f>ROUND(AG95+AV95,2)</f>
        <v>0</v>
      </c>
      <c r="AO95" s="227"/>
      <c r="AP95" s="227"/>
      <c r="AQ95" s="38"/>
      <c r="AS95" s="104">
        <v>0</v>
      </c>
      <c r="AT95" s="105" t="s">
        <v>102</v>
      </c>
      <c r="AU95" s="105" t="s">
        <v>43</v>
      </c>
      <c r="AV95" s="106">
        <f>ROUND(IF(AU95="základní",AG95*L31,IF(AU95="snížená",AG95*L32,0)),2)</f>
        <v>0</v>
      </c>
      <c r="BV95" s="20" t="s">
        <v>103</v>
      </c>
      <c r="BY95" s="107">
        <f>IF(AU95="základní",AV95,0)</f>
        <v>0</v>
      </c>
      <c r="BZ95" s="107">
        <f>IF(AU95="snížená",AV95,0)</f>
        <v>0</v>
      </c>
      <c r="CA95" s="107">
        <v>0</v>
      </c>
      <c r="CB95" s="107">
        <v>0</v>
      </c>
      <c r="CC95" s="107">
        <v>0</v>
      </c>
      <c r="CD95" s="107">
        <f>IF(AU95="základní",AG95,0)</f>
        <v>0</v>
      </c>
      <c r="CE95" s="107">
        <f>IF(AU95="snížená",AG95,0)</f>
        <v>0</v>
      </c>
      <c r="CF95" s="107">
        <f>IF(AU95="zákl. přenesená",AG95,0)</f>
        <v>0</v>
      </c>
      <c r="CG95" s="107">
        <f>IF(AU95="sníž. přenesená",AG95,0)</f>
        <v>0</v>
      </c>
      <c r="CH95" s="107">
        <f>IF(AU95="nulová",AG95,0)</f>
        <v>0</v>
      </c>
      <c r="CI95" s="20">
        <f>IF(AU95="základní",1,IF(AU95="snížená",2,IF(AU95="zákl. přenesená",4,IF(AU95="sníž. přenesená",5,3))))</f>
        <v>1</v>
      </c>
      <c r="CJ95" s="20">
        <f>IF(AT95="stavební čast",1,IF(8895="investiční čast",2,3))</f>
        <v>1</v>
      </c>
      <c r="CK95" s="20" t="str">
        <f>IF(D95="Vyplň vlastní","","x")</f>
        <v>x</v>
      </c>
    </row>
    <row r="96" spans="1:89" s="1" customFormat="1" ht="19.899999999999999" customHeight="1">
      <c r="B96" s="36"/>
      <c r="C96" s="37"/>
      <c r="D96" s="228" t="s">
        <v>104</v>
      </c>
      <c r="E96" s="229"/>
      <c r="F96" s="229"/>
      <c r="G96" s="229"/>
      <c r="H96" s="229"/>
      <c r="I96" s="229"/>
      <c r="J96" s="229"/>
      <c r="K96" s="229"/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37"/>
      <c r="AD96" s="37"/>
      <c r="AE96" s="37"/>
      <c r="AF96" s="37"/>
      <c r="AG96" s="226">
        <f>AG87*AS96</f>
        <v>0</v>
      </c>
      <c r="AH96" s="227"/>
      <c r="AI96" s="227"/>
      <c r="AJ96" s="227"/>
      <c r="AK96" s="227"/>
      <c r="AL96" s="227"/>
      <c r="AM96" s="227"/>
      <c r="AN96" s="227">
        <f>AG96+AV96</f>
        <v>0</v>
      </c>
      <c r="AO96" s="227"/>
      <c r="AP96" s="227"/>
      <c r="AQ96" s="38"/>
      <c r="AS96" s="108">
        <v>0</v>
      </c>
      <c r="AT96" s="109" t="s">
        <v>102</v>
      </c>
      <c r="AU96" s="109" t="s">
        <v>43</v>
      </c>
      <c r="AV96" s="110">
        <f>ROUND(IF(AU96="nulová",0,IF(OR(AU96="základní",AU96="zákl. přenesená"),AG96*L31,AG96*L32)),2)</f>
        <v>0</v>
      </c>
      <c r="BV96" s="20" t="s">
        <v>105</v>
      </c>
      <c r="BY96" s="107">
        <f>IF(AU96="základní",AV96,0)</f>
        <v>0</v>
      </c>
      <c r="BZ96" s="107">
        <f>IF(AU96="snížená",AV96,0)</f>
        <v>0</v>
      </c>
      <c r="CA96" s="107">
        <f>IF(AU96="zákl. přenesená",AV96,0)</f>
        <v>0</v>
      </c>
      <c r="CB96" s="107">
        <f>IF(AU96="sníž. přenesená",AV96,0)</f>
        <v>0</v>
      </c>
      <c r="CC96" s="107">
        <f>IF(AU96="nulová",AV96,0)</f>
        <v>0</v>
      </c>
      <c r="CD96" s="107">
        <f>IF(AU96="základní",AG96,0)</f>
        <v>0</v>
      </c>
      <c r="CE96" s="107">
        <f>IF(AU96="snížená",AG96,0)</f>
        <v>0</v>
      </c>
      <c r="CF96" s="107">
        <f>IF(AU96="zákl. přenesená",AG96,0)</f>
        <v>0</v>
      </c>
      <c r="CG96" s="107">
        <f>IF(AU96="sníž. přenesená",AG96,0)</f>
        <v>0</v>
      </c>
      <c r="CH96" s="107">
        <f>IF(AU96="nulová",AG96,0)</f>
        <v>0</v>
      </c>
      <c r="CI96" s="20">
        <f>IF(AU96="základní",1,IF(AU96="snížená",2,IF(AU96="zákl. přenesená",4,IF(AU96="sníž. přenesená",5,3))))</f>
        <v>1</v>
      </c>
      <c r="CJ96" s="20">
        <f>IF(AT96="stavební čast",1,IF(8896="investiční čast",2,3))</f>
        <v>1</v>
      </c>
      <c r="CK96" s="20" t="str">
        <f>IF(D96="Vyplň vlastní","","x")</f>
        <v/>
      </c>
    </row>
    <row r="97" spans="2:89" s="1" customFormat="1" ht="19.899999999999999" customHeight="1">
      <c r="B97" s="36"/>
      <c r="C97" s="37"/>
      <c r="D97" s="228" t="s">
        <v>104</v>
      </c>
      <c r="E97" s="229"/>
      <c r="F97" s="229"/>
      <c r="G97" s="229"/>
      <c r="H97" s="229"/>
      <c r="I97" s="229"/>
      <c r="J97" s="229"/>
      <c r="K97" s="229"/>
      <c r="L97" s="229"/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37"/>
      <c r="AD97" s="37"/>
      <c r="AE97" s="37"/>
      <c r="AF97" s="37"/>
      <c r="AG97" s="226">
        <f>AG87*AS97</f>
        <v>0</v>
      </c>
      <c r="AH97" s="227"/>
      <c r="AI97" s="227"/>
      <c r="AJ97" s="227"/>
      <c r="AK97" s="227"/>
      <c r="AL97" s="227"/>
      <c r="AM97" s="227"/>
      <c r="AN97" s="227">
        <f>AG97+AV97</f>
        <v>0</v>
      </c>
      <c r="AO97" s="227"/>
      <c r="AP97" s="227"/>
      <c r="AQ97" s="38"/>
      <c r="AS97" s="108">
        <v>0</v>
      </c>
      <c r="AT97" s="109" t="s">
        <v>102</v>
      </c>
      <c r="AU97" s="109" t="s">
        <v>43</v>
      </c>
      <c r="AV97" s="110">
        <f>ROUND(IF(AU97="nulová",0,IF(OR(AU97="základní",AU97="zákl. přenesená"),AG97*L31,AG97*L32)),2)</f>
        <v>0</v>
      </c>
      <c r="BV97" s="20" t="s">
        <v>105</v>
      </c>
      <c r="BY97" s="107">
        <f>IF(AU97="základní",AV97,0)</f>
        <v>0</v>
      </c>
      <c r="BZ97" s="107">
        <f>IF(AU97="snížená",AV97,0)</f>
        <v>0</v>
      </c>
      <c r="CA97" s="107">
        <f>IF(AU97="zákl. přenesená",AV97,0)</f>
        <v>0</v>
      </c>
      <c r="CB97" s="107">
        <f>IF(AU97="sníž. přenesená",AV97,0)</f>
        <v>0</v>
      </c>
      <c r="CC97" s="107">
        <f>IF(AU97="nulová",AV97,0)</f>
        <v>0</v>
      </c>
      <c r="CD97" s="107">
        <f>IF(AU97="základní",AG97,0)</f>
        <v>0</v>
      </c>
      <c r="CE97" s="107">
        <f>IF(AU97="snížená",AG97,0)</f>
        <v>0</v>
      </c>
      <c r="CF97" s="107">
        <f>IF(AU97="zákl. přenesená",AG97,0)</f>
        <v>0</v>
      </c>
      <c r="CG97" s="107">
        <f>IF(AU97="sníž. přenesená",AG97,0)</f>
        <v>0</v>
      </c>
      <c r="CH97" s="107">
        <f>IF(AU97="nulová",AG97,0)</f>
        <v>0</v>
      </c>
      <c r="CI97" s="20">
        <f>IF(AU97="základní",1,IF(AU97="snížená",2,IF(AU97="zákl. přenesená",4,IF(AU97="sníž. přenesená",5,3))))</f>
        <v>1</v>
      </c>
      <c r="CJ97" s="20">
        <f>IF(AT97="stavební čast",1,IF(8897="investiční čast",2,3))</f>
        <v>1</v>
      </c>
      <c r="CK97" s="20" t="str">
        <f>IF(D97="Vyplň vlastní","","x")</f>
        <v/>
      </c>
    </row>
    <row r="98" spans="2:89" s="1" customFormat="1" ht="19.899999999999999" customHeight="1">
      <c r="B98" s="36"/>
      <c r="C98" s="37"/>
      <c r="D98" s="228" t="s">
        <v>104</v>
      </c>
      <c r="E98" s="229"/>
      <c r="F98" s="229"/>
      <c r="G98" s="229"/>
      <c r="H98" s="229"/>
      <c r="I98" s="229"/>
      <c r="J98" s="229"/>
      <c r="K98" s="229"/>
      <c r="L98" s="229"/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37"/>
      <c r="AD98" s="37"/>
      <c r="AE98" s="37"/>
      <c r="AF98" s="37"/>
      <c r="AG98" s="226">
        <f>AG87*AS98</f>
        <v>0</v>
      </c>
      <c r="AH98" s="227"/>
      <c r="AI98" s="227"/>
      <c r="AJ98" s="227"/>
      <c r="AK98" s="227"/>
      <c r="AL98" s="227"/>
      <c r="AM98" s="227"/>
      <c r="AN98" s="227">
        <f>AG98+AV98</f>
        <v>0</v>
      </c>
      <c r="AO98" s="227"/>
      <c r="AP98" s="227"/>
      <c r="AQ98" s="38"/>
      <c r="AS98" s="111">
        <v>0</v>
      </c>
      <c r="AT98" s="112" t="s">
        <v>102</v>
      </c>
      <c r="AU98" s="112" t="s">
        <v>43</v>
      </c>
      <c r="AV98" s="113">
        <f>ROUND(IF(AU98="nulová",0,IF(OR(AU98="základní",AU98="zákl. přenesená"),AG98*L31,AG98*L32)),2)</f>
        <v>0</v>
      </c>
      <c r="BV98" s="20" t="s">
        <v>105</v>
      </c>
      <c r="BY98" s="107">
        <f>IF(AU98="základní",AV98,0)</f>
        <v>0</v>
      </c>
      <c r="BZ98" s="107">
        <f>IF(AU98="snížená",AV98,0)</f>
        <v>0</v>
      </c>
      <c r="CA98" s="107">
        <f>IF(AU98="zákl. přenesená",AV98,0)</f>
        <v>0</v>
      </c>
      <c r="CB98" s="107">
        <f>IF(AU98="sníž. přenesená",AV98,0)</f>
        <v>0</v>
      </c>
      <c r="CC98" s="107">
        <f>IF(AU98="nulová",AV98,0)</f>
        <v>0</v>
      </c>
      <c r="CD98" s="107">
        <f>IF(AU98="základní",AG98,0)</f>
        <v>0</v>
      </c>
      <c r="CE98" s="107">
        <f>IF(AU98="snížená",AG98,0)</f>
        <v>0</v>
      </c>
      <c r="CF98" s="107">
        <f>IF(AU98="zákl. přenesená",AG98,0)</f>
        <v>0</v>
      </c>
      <c r="CG98" s="107">
        <f>IF(AU98="sníž. přenesená",AG98,0)</f>
        <v>0</v>
      </c>
      <c r="CH98" s="107">
        <f>IF(AU98="nulová",AG98,0)</f>
        <v>0</v>
      </c>
      <c r="CI98" s="20">
        <f>IF(AU98="základní",1,IF(AU98="snížená",2,IF(AU98="zákl. přenesená",4,IF(AU98="sníž. přenesená",5,3))))</f>
        <v>1</v>
      </c>
      <c r="CJ98" s="20">
        <f>IF(AT98="stavební čast",1,IF(8898="investiční čast",2,3))</f>
        <v>1</v>
      </c>
      <c r="CK98" s="20" t="str">
        <f>IF(D98="Vyplň vlastní","","x")</f>
        <v/>
      </c>
    </row>
    <row r="99" spans="2:89" s="1" customFormat="1" ht="10.9" customHeigh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8"/>
    </row>
    <row r="100" spans="2:89" s="1" customFormat="1" ht="30" customHeight="1">
      <c r="B100" s="36"/>
      <c r="C100" s="114" t="s">
        <v>106</v>
      </c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232">
        <f>ROUND(AG87+AG94,2)</f>
        <v>0</v>
      </c>
      <c r="AH100" s="232"/>
      <c r="AI100" s="232"/>
      <c r="AJ100" s="232"/>
      <c r="AK100" s="232"/>
      <c r="AL100" s="232"/>
      <c r="AM100" s="232"/>
      <c r="AN100" s="232">
        <f>AN87+AN94</f>
        <v>0</v>
      </c>
      <c r="AO100" s="232"/>
      <c r="AP100" s="232"/>
      <c r="AQ100" s="38"/>
    </row>
    <row r="101" spans="2:89" s="1" customFormat="1" ht="6.95" customHeight="1"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2"/>
    </row>
  </sheetData>
  <mergeCells count="74">
    <mergeCell ref="AG94:AM94"/>
    <mergeCell ref="AN94:AP94"/>
    <mergeCell ref="AG100:AM100"/>
    <mergeCell ref="AN100:AP100"/>
    <mergeCell ref="AR2:BE2"/>
    <mergeCell ref="D97:AB97"/>
    <mergeCell ref="AG97:AM97"/>
    <mergeCell ref="AN97:AP97"/>
    <mergeCell ref="D98:AB98"/>
    <mergeCell ref="AG98:AM98"/>
    <mergeCell ref="AN98:AP98"/>
    <mergeCell ref="AG95:AM95"/>
    <mergeCell ref="AN95:AP95"/>
    <mergeCell ref="D96:AB96"/>
    <mergeCell ref="AG96:AM96"/>
    <mergeCell ref="AN96:AP96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5:AU9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:AT99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2751a - SO 01  Oprava vor...'!C2" display="/"/>
    <hyperlink ref="A89" location="'2751b - SO 02  Oprava jez...'!C2" display="/"/>
    <hyperlink ref="A90" location="'2751c - SO 03  Stavba pro...'!C2" display="/"/>
    <hyperlink ref="A91" location="'2751d - Vedlejší náklady'!C2" display="/"/>
    <hyperlink ref="A92" location="'2751e - Ostatní náklady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2"/>
  <sheetViews>
    <sheetView showGridLines="0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107</v>
      </c>
      <c r="G1" s="15"/>
      <c r="H1" s="276" t="s">
        <v>108</v>
      </c>
      <c r="I1" s="276"/>
      <c r="J1" s="276"/>
      <c r="K1" s="276"/>
      <c r="L1" s="15" t="s">
        <v>109</v>
      </c>
      <c r="M1" s="13"/>
      <c r="N1" s="13"/>
      <c r="O1" s="14" t="s">
        <v>110</v>
      </c>
      <c r="P1" s="13"/>
      <c r="Q1" s="13"/>
      <c r="R1" s="13"/>
      <c r="S1" s="15" t="s">
        <v>111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0" t="s">
        <v>7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33" t="s">
        <v>8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  <c r="AT2" s="20" t="s">
        <v>86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112</v>
      </c>
    </row>
    <row r="4" spans="1:66" ht="36.950000000000003" customHeight="1">
      <c r="B4" s="24"/>
      <c r="C4" s="192" t="s">
        <v>113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5"/>
      <c r="T4" s="19" t="s">
        <v>13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35" t="str">
        <f>'Rekapitulace stavby'!K6</f>
        <v>Vltava, ř. km 317,922, Vyšší Brod - rekonstrukce jezu</v>
      </c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7"/>
      <c r="R6" s="25"/>
    </row>
    <row r="7" spans="1:66" s="1" customFormat="1" ht="32.85" customHeight="1">
      <c r="B7" s="36"/>
      <c r="C7" s="37"/>
      <c r="D7" s="30" t="s">
        <v>114</v>
      </c>
      <c r="E7" s="37"/>
      <c r="F7" s="198" t="s">
        <v>115</v>
      </c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37"/>
      <c r="R7" s="38"/>
    </row>
    <row r="8" spans="1:66" s="1" customFormat="1" ht="14.45" customHeight="1">
      <c r="B8" s="36"/>
      <c r="C8" s="37"/>
      <c r="D8" s="31" t="s">
        <v>22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5</v>
      </c>
      <c r="P8" s="37"/>
      <c r="Q8" s="37"/>
      <c r="R8" s="38"/>
    </row>
    <row r="9" spans="1:66" s="1" customFormat="1" ht="14.45" customHeight="1">
      <c r="B9" s="36"/>
      <c r="C9" s="37"/>
      <c r="D9" s="31" t="s">
        <v>25</v>
      </c>
      <c r="E9" s="37"/>
      <c r="F9" s="29" t="s">
        <v>26</v>
      </c>
      <c r="G9" s="37"/>
      <c r="H9" s="37"/>
      <c r="I9" s="37"/>
      <c r="J9" s="37"/>
      <c r="K9" s="37"/>
      <c r="L9" s="37"/>
      <c r="M9" s="31" t="s">
        <v>27</v>
      </c>
      <c r="N9" s="37"/>
      <c r="O9" s="238"/>
      <c r="P9" s="239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30</v>
      </c>
      <c r="E11" s="37"/>
      <c r="F11" s="37"/>
      <c r="G11" s="37"/>
      <c r="H11" s="37"/>
      <c r="I11" s="37"/>
      <c r="J11" s="37"/>
      <c r="K11" s="37"/>
      <c r="L11" s="37"/>
      <c r="M11" s="31" t="s">
        <v>31</v>
      </c>
      <c r="N11" s="37"/>
      <c r="O11" s="196" t="str">
        <f>IF('Rekapitulace stavby'!AN10="","",'Rekapitulace stavby'!AN10)</f>
        <v/>
      </c>
      <c r="P11" s="196"/>
      <c r="Q11" s="37"/>
      <c r="R11" s="38"/>
    </row>
    <row r="12" spans="1:66" s="1" customFormat="1" ht="18" customHeight="1">
      <c r="B12" s="36"/>
      <c r="C12" s="37"/>
      <c r="D12" s="37"/>
      <c r="E12" s="29" t="str">
        <f>IF('Rekapitulace stavby'!E11="","",'Rekapitulace stavby'!E11)</f>
        <v xml:space="preserve"> 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196" t="str">
        <f>IF('Rekapitulace stavby'!AN11="","",'Rekapitulace stavby'!AN11)</f>
        <v/>
      </c>
      <c r="P12" s="196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33</v>
      </c>
      <c r="E14" s="37"/>
      <c r="F14" s="37"/>
      <c r="G14" s="37"/>
      <c r="H14" s="37"/>
      <c r="I14" s="37"/>
      <c r="J14" s="37"/>
      <c r="K14" s="37"/>
      <c r="L14" s="37"/>
      <c r="M14" s="31" t="s">
        <v>31</v>
      </c>
      <c r="N14" s="37"/>
      <c r="O14" s="240" t="str">
        <f>IF('Rekapitulace stavby'!AN13="","",'Rekapitulace stavby'!AN13)</f>
        <v>Vyplň údaj</v>
      </c>
      <c r="P14" s="196"/>
      <c r="Q14" s="37"/>
      <c r="R14" s="38"/>
    </row>
    <row r="15" spans="1:66" s="1" customFormat="1" ht="18" customHeight="1">
      <c r="B15" s="36"/>
      <c r="C15" s="37"/>
      <c r="D15" s="37"/>
      <c r="E15" s="240" t="str">
        <f>IF('Rekapitulace stavby'!E14="","",'Rekapitulace stavby'!E14)</f>
        <v>Vyplň údaj</v>
      </c>
      <c r="F15" s="241"/>
      <c r="G15" s="241"/>
      <c r="H15" s="241"/>
      <c r="I15" s="241"/>
      <c r="J15" s="241"/>
      <c r="K15" s="241"/>
      <c r="L15" s="241"/>
      <c r="M15" s="31" t="s">
        <v>32</v>
      </c>
      <c r="N15" s="37"/>
      <c r="O15" s="240" t="str">
        <f>IF('Rekapitulace stavby'!AN14="","",'Rekapitulace stavby'!AN14)</f>
        <v>Vyplň údaj</v>
      </c>
      <c r="P15" s="196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35</v>
      </c>
      <c r="E17" s="37"/>
      <c r="F17" s="37"/>
      <c r="G17" s="37"/>
      <c r="H17" s="37"/>
      <c r="I17" s="37"/>
      <c r="J17" s="37"/>
      <c r="K17" s="37"/>
      <c r="L17" s="37"/>
      <c r="M17" s="31" t="s">
        <v>31</v>
      </c>
      <c r="N17" s="37"/>
      <c r="O17" s="196" t="str">
        <f>IF('Rekapitulace stavby'!AN16="","",'Rekapitulace stavby'!AN16)</f>
        <v/>
      </c>
      <c r="P17" s="196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196" t="str">
        <f>IF('Rekapitulace stavby'!AN17="","",'Rekapitulace stavby'!AN17)</f>
        <v/>
      </c>
      <c r="P18" s="196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37</v>
      </c>
      <c r="E20" s="37"/>
      <c r="F20" s="37"/>
      <c r="G20" s="37"/>
      <c r="H20" s="37"/>
      <c r="I20" s="37"/>
      <c r="J20" s="37"/>
      <c r="K20" s="37"/>
      <c r="L20" s="37"/>
      <c r="M20" s="31" t="s">
        <v>31</v>
      </c>
      <c r="N20" s="37"/>
      <c r="O20" s="196" t="s">
        <v>5</v>
      </c>
      <c r="P20" s="196"/>
      <c r="Q20" s="37"/>
      <c r="R20" s="38"/>
    </row>
    <row r="21" spans="2:18" s="1" customFormat="1" ht="18" customHeight="1">
      <c r="B21" s="36"/>
      <c r="C21" s="37"/>
      <c r="D21" s="37"/>
      <c r="E21" s="29"/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196" t="s">
        <v>5</v>
      </c>
      <c r="P21" s="196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6.5" customHeight="1">
      <c r="B24" s="36"/>
      <c r="C24" s="37"/>
      <c r="D24" s="37"/>
      <c r="E24" s="201" t="s">
        <v>5</v>
      </c>
      <c r="F24" s="201"/>
      <c r="G24" s="201"/>
      <c r="H24" s="201"/>
      <c r="I24" s="201"/>
      <c r="J24" s="201"/>
      <c r="K24" s="201"/>
      <c r="L24" s="201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17" t="s">
        <v>116</v>
      </c>
      <c r="E27" s="37"/>
      <c r="F27" s="37"/>
      <c r="G27" s="37"/>
      <c r="H27" s="37"/>
      <c r="I27" s="37"/>
      <c r="J27" s="37"/>
      <c r="K27" s="37"/>
      <c r="L27" s="37"/>
      <c r="M27" s="202">
        <f>N88</f>
        <v>0</v>
      </c>
      <c r="N27" s="202"/>
      <c r="O27" s="202"/>
      <c r="P27" s="202"/>
      <c r="Q27" s="37"/>
      <c r="R27" s="38"/>
    </row>
    <row r="28" spans="2:18" s="1" customFormat="1" ht="14.45" customHeight="1">
      <c r="B28" s="36"/>
      <c r="C28" s="37"/>
      <c r="D28" s="35" t="s">
        <v>97</v>
      </c>
      <c r="E28" s="37"/>
      <c r="F28" s="37"/>
      <c r="G28" s="37"/>
      <c r="H28" s="37"/>
      <c r="I28" s="37"/>
      <c r="J28" s="37"/>
      <c r="K28" s="37"/>
      <c r="L28" s="37"/>
      <c r="M28" s="202">
        <f>N98</f>
        <v>0</v>
      </c>
      <c r="N28" s="202"/>
      <c r="O28" s="202"/>
      <c r="P28" s="202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42">
        <f>ROUND(M27+M28,2)</f>
        <v>0</v>
      </c>
      <c r="N30" s="237"/>
      <c r="O30" s="237"/>
      <c r="P30" s="237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43">
        <f>(SUM(BE98:BE105)+SUM(BE123:BE180))</f>
        <v>0</v>
      </c>
      <c r="I32" s="237"/>
      <c r="J32" s="237"/>
      <c r="K32" s="37"/>
      <c r="L32" s="37"/>
      <c r="M32" s="243">
        <f>ROUND((SUM(BE98:BE105)+SUM(BE123:BE180)), 2)*F32</f>
        <v>0</v>
      </c>
      <c r="N32" s="237"/>
      <c r="O32" s="237"/>
      <c r="P32" s="237"/>
      <c r="Q32" s="37"/>
      <c r="R32" s="38"/>
    </row>
    <row r="33" spans="2:18" s="1" customFormat="1" ht="14.45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43">
        <f>(SUM(BF98:BF105)+SUM(BF123:BF180))</f>
        <v>0</v>
      </c>
      <c r="I33" s="237"/>
      <c r="J33" s="237"/>
      <c r="K33" s="37"/>
      <c r="L33" s="37"/>
      <c r="M33" s="243">
        <f>ROUND((SUM(BF98:BF105)+SUM(BF123:BF180)), 2)*F33</f>
        <v>0</v>
      </c>
      <c r="N33" s="237"/>
      <c r="O33" s="237"/>
      <c r="P33" s="237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43">
        <f>(SUM(BG98:BG105)+SUM(BG123:BG180))</f>
        <v>0</v>
      </c>
      <c r="I34" s="237"/>
      <c r="J34" s="237"/>
      <c r="K34" s="37"/>
      <c r="L34" s="37"/>
      <c r="M34" s="243">
        <v>0</v>
      </c>
      <c r="N34" s="237"/>
      <c r="O34" s="237"/>
      <c r="P34" s="237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43">
        <f>(SUM(BH98:BH105)+SUM(BH123:BH180))</f>
        <v>0</v>
      </c>
      <c r="I35" s="237"/>
      <c r="J35" s="237"/>
      <c r="K35" s="37"/>
      <c r="L35" s="37"/>
      <c r="M35" s="243">
        <v>0</v>
      </c>
      <c r="N35" s="237"/>
      <c r="O35" s="237"/>
      <c r="P35" s="237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43">
        <f>(SUM(BI98:BI105)+SUM(BI123:BI180))</f>
        <v>0</v>
      </c>
      <c r="I36" s="237"/>
      <c r="J36" s="237"/>
      <c r="K36" s="37"/>
      <c r="L36" s="37"/>
      <c r="M36" s="243">
        <v>0</v>
      </c>
      <c r="N36" s="237"/>
      <c r="O36" s="237"/>
      <c r="P36" s="237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44">
        <f>SUM(M30:M36)</f>
        <v>0</v>
      </c>
      <c r="M38" s="244"/>
      <c r="N38" s="244"/>
      <c r="O38" s="244"/>
      <c r="P38" s="245"/>
      <c r="Q38" s="115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 ht="13.5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 ht="13.5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 ht="13.5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 ht="13.5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 ht="13.5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 ht="13.5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 ht="13.5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 ht="13.5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 ht="13.5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 ht="13.5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 ht="13.5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 ht="13.5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 ht="13.5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 ht="13.5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192" t="s">
        <v>117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35" t="str">
        <f>F6</f>
        <v>Vltava, ř. km 317,922, Vyšší Brod - rekonstrukce jezu</v>
      </c>
      <c r="G78" s="236"/>
      <c r="H78" s="236"/>
      <c r="I78" s="236"/>
      <c r="J78" s="236"/>
      <c r="K78" s="236"/>
      <c r="L78" s="236"/>
      <c r="M78" s="236"/>
      <c r="N78" s="236"/>
      <c r="O78" s="236"/>
      <c r="P78" s="236"/>
      <c r="Q78" s="37"/>
      <c r="R78" s="38"/>
    </row>
    <row r="79" spans="2:18" s="1" customFormat="1" ht="36.950000000000003" customHeight="1">
      <c r="B79" s="36"/>
      <c r="C79" s="70" t="s">
        <v>114</v>
      </c>
      <c r="D79" s="37"/>
      <c r="E79" s="37"/>
      <c r="F79" s="212" t="str">
        <f>F7</f>
        <v>2751a - SO 01  Oprava vorové propusti</v>
      </c>
      <c r="G79" s="237"/>
      <c r="H79" s="237"/>
      <c r="I79" s="237"/>
      <c r="J79" s="237"/>
      <c r="K79" s="237"/>
      <c r="L79" s="237"/>
      <c r="M79" s="237"/>
      <c r="N79" s="237"/>
      <c r="O79" s="237"/>
      <c r="P79" s="237"/>
      <c r="Q79" s="37"/>
      <c r="R79" s="38"/>
    </row>
    <row r="80" spans="2:18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47" s="1" customFormat="1" ht="18" customHeight="1">
      <c r="B81" s="36"/>
      <c r="C81" s="31" t="s">
        <v>25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27</v>
      </c>
      <c r="L81" s="37"/>
      <c r="M81" s="239" t="str">
        <f>IF(O9="","",O9)</f>
        <v/>
      </c>
      <c r="N81" s="239"/>
      <c r="O81" s="239"/>
      <c r="P81" s="239"/>
      <c r="Q81" s="37"/>
      <c r="R81" s="38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47" s="1" customFormat="1">
      <c r="B83" s="36"/>
      <c r="C83" s="31" t="s">
        <v>30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35</v>
      </c>
      <c r="L83" s="37"/>
      <c r="M83" s="196" t="str">
        <f>E18</f>
        <v xml:space="preserve"> </v>
      </c>
      <c r="N83" s="196"/>
      <c r="O83" s="196"/>
      <c r="P83" s="196"/>
      <c r="Q83" s="196"/>
      <c r="R83" s="38"/>
    </row>
    <row r="84" spans="2:47" s="1" customFormat="1" ht="14.45" customHeight="1">
      <c r="B84" s="36"/>
      <c r="C84" s="31" t="s">
        <v>33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37</v>
      </c>
      <c r="L84" s="37"/>
      <c r="M84" s="196">
        <f>E21</f>
        <v>0</v>
      </c>
      <c r="N84" s="196"/>
      <c r="O84" s="196"/>
      <c r="P84" s="196"/>
      <c r="Q84" s="196"/>
      <c r="R84" s="38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47" s="1" customFormat="1" ht="29.25" customHeight="1">
      <c r="B86" s="36"/>
      <c r="C86" s="246" t="s">
        <v>118</v>
      </c>
      <c r="D86" s="247"/>
      <c r="E86" s="247"/>
      <c r="F86" s="247"/>
      <c r="G86" s="247"/>
      <c r="H86" s="115"/>
      <c r="I86" s="115"/>
      <c r="J86" s="115"/>
      <c r="K86" s="115"/>
      <c r="L86" s="115"/>
      <c r="M86" s="115"/>
      <c r="N86" s="246" t="s">
        <v>119</v>
      </c>
      <c r="O86" s="247"/>
      <c r="P86" s="247"/>
      <c r="Q86" s="247"/>
      <c r="R86" s="38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47" s="1" customFormat="1" ht="29.25" customHeight="1">
      <c r="B88" s="36"/>
      <c r="C88" s="123" t="s">
        <v>120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31">
        <f>N123</f>
        <v>0</v>
      </c>
      <c r="O88" s="248"/>
      <c r="P88" s="248"/>
      <c r="Q88" s="248"/>
      <c r="R88" s="38"/>
      <c r="AU88" s="20" t="s">
        <v>121</v>
      </c>
    </row>
    <row r="89" spans="2:47" s="6" customFormat="1" ht="24.95" customHeight="1">
      <c r="B89" s="124"/>
      <c r="C89" s="125"/>
      <c r="D89" s="126" t="s">
        <v>122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49">
        <f>N124</f>
        <v>0</v>
      </c>
      <c r="O89" s="250"/>
      <c r="P89" s="250"/>
      <c r="Q89" s="250"/>
      <c r="R89" s="127"/>
    </row>
    <row r="90" spans="2:47" s="7" customFormat="1" ht="19.899999999999999" customHeight="1">
      <c r="B90" s="128"/>
      <c r="C90" s="129"/>
      <c r="D90" s="103" t="s">
        <v>123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27">
        <f>N125</f>
        <v>0</v>
      </c>
      <c r="O90" s="251"/>
      <c r="P90" s="251"/>
      <c r="Q90" s="251"/>
      <c r="R90" s="130"/>
    </row>
    <row r="91" spans="2:47" s="7" customFormat="1" ht="19.899999999999999" customHeight="1">
      <c r="B91" s="128"/>
      <c r="C91" s="129"/>
      <c r="D91" s="103" t="s">
        <v>124</v>
      </c>
      <c r="E91" s="129"/>
      <c r="F91" s="129"/>
      <c r="G91" s="129"/>
      <c r="H91" s="129"/>
      <c r="I91" s="129"/>
      <c r="J91" s="129"/>
      <c r="K91" s="129"/>
      <c r="L91" s="129"/>
      <c r="M91" s="129"/>
      <c r="N91" s="227">
        <f>N132</f>
        <v>0</v>
      </c>
      <c r="O91" s="251"/>
      <c r="P91" s="251"/>
      <c r="Q91" s="251"/>
      <c r="R91" s="130"/>
    </row>
    <row r="92" spans="2:47" s="7" customFormat="1" ht="19.899999999999999" customHeight="1">
      <c r="B92" s="128"/>
      <c r="C92" s="129"/>
      <c r="D92" s="103" t="s">
        <v>125</v>
      </c>
      <c r="E92" s="129"/>
      <c r="F92" s="129"/>
      <c r="G92" s="129"/>
      <c r="H92" s="129"/>
      <c r="I92" s="129"/>
      <c r="J92" s="129"/>
      <c r="K92" s="129"/>
      <c r="L92" s="129"/>
      <c r="M92" s="129"/>
      <c r="N92" s="227">
        <f>N137</f>
        <v>0</v>
      </c>
      <c r="O92" s="251"/>
      <c r="P92" s="251"/>
      <c r="Q92" s="251"/>
      <c r="R92" s="130"/>
    </row>
    <row r="93" spans="2:47" s="7" customFormat="1" ht="19.899999999999999" customHeight="1">
      <c r="B93" s="128"/>
      <c r="C93" s="129"/>
      <c r="D93" s="103" t="s">
        <v>126</v>
      </c>
      <c r="E93" s="129"/>
      <c r="F93" s="129"/>
      <c r="G93" s="129"/>
      <c r="H93" s="129"/>
      <c r="I93" s="129"/>
      <c r="J93" s="129"/>
      <c r="K93" s="129"/>
      <c r="L93" s="129"/>
      <c r="M93" s="129"/>
      <c r="N93" s="227">
        <f>N150</f>
        <v>0</v>
      </c>
      <c r="O93" s="251"/>
      <c r="P93" s="251"/>
      <c r="Q93" s="251"/>
      <c r="R93" s="130"/>
    </row>
    <row r="94" spans="2:47" s="7" customFormat="1" ht="19.899999999999999" customHeight="1">
      <c r="B94" s="128"/>
      <c r="C94" s="129"/>
      <c r="D94" s="103" t="s">
        <v>127</v>
      </c>
      <c r="E94" s="129"/>
      <c r="F94" s="129"/>
      <c r="G94" s="129"/>
      <c r="H94" s="129"/>
      <c r="I94" s="129"/>
      <c r="J94" s="129"/>
      <c r="K94" s="129"/>
      <c r="L94" s="129"/>
      <c r="M94" s="129"/>
      <c r="N94" s="227">
        <f>N152</f>
        <v>0</v>
      </c>
      <c r="O94" s="251"/>
      <c r="P94" s="251"/>
      <c r="Q94" s="251"/>
      <c r="R94" s="130"/>
    </row>
    <row r="95" spans="2:47" s="7" customFormat="1" ht="19.899999999999999" customHeight="1">
      <c r="B95" s="128"/>
      <c r="C95" s="129"/>
      <c r="D95" s="103" t="s">
        <v>128</v>
      </c>
      <c r="E95" s="129"/>
      <c r="F95" s="129"/>
      <c r="G95" s="129"/>
      <c r="H95" s="129"/>
      <c r="I95" s="129"/>
      <c r="J95" s="129"/>
      <c r="K95" s="129"/>
      <c r="L95" s="129"/>
      <c r="M95" s="129"/>
      <c r="N95" s="227">
        <f>N171</f>
        <v>0</v>
      </c>
      <c r="O95" s="251"/>
      <c r="P95" s="251"/>
      <c r="Q95" s="251"/>
      <c r="R95" s="130"/>
    </row>
    <row r="96" spans="2:47" s="7" customFormat="1" ht="19.899999999999999" customHeight="1">
      <c r="B96" s="128"/>
      <c r="C96" s="129"/>
      <c r="D96" s="103" t="s">
        <v>129</v>
      </c>
      <c r="E96" s="129"/>
      <c r="F96" s="129"/>
      <c r="G96" s="129"/>
      <c r="H96" s="129"/>
      <c r="I96" s="129"/>
      <c r="J96" s="129"/>
      <c r="K96" s="129"/>
      <c r="L96" s="129"/>
      <c r="M96" s="129"/>
      <c r="N96" s="227">
        <f>N175</f>
        <v>0</v>
      </c>
      <c r="O96" s="251"/>
      <c r="P96" s="251"/>
      <c r="Q96" s="251"/>
      <c r="R96" s="130"/>
    </row>
    <row r="97" spans="2:65" s="1" customFormat="1" ht="21.75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8"/>
    </row>
    <row r="98" spans="2:65" s="1" customFormat="1" ht="29.25" customHeight="1">
      <c r="B98" s="36"/>
      <c r="C98" s="123" t="s">
        <v>130</v>
      </c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248">
        <f>ROUND(N99+N100+N101+N102+N103+N104,2)</f>
        <v>0</v>
      </c>
      <c r="O98" s="252"/>
      <c r="P98" s="252"/>
      <c r="Q98" s="252"/>
      <c r="R98" s="38"/>
      <c r="T98" s="131"/>
      <c r="U98" s="132" t="s">
        <v>42</v>
      </c>
    </row>
    <row r="99" spans="2:65" s="1" customFormat="1" ht="18" customHeight="1">
      <c r="B99" s="133"/>
      <c r="C99" s="134"/>
      <c r="D99" s="228" t="s">
        <v>131</v>
      </c>
      <c r="E99" s="253"/>
      <c r="F99" s="253"/>
      <c r="G99" s="253"/>
      <c r="H99" s="253"/>
      <c r="I99" s="134"/>
      <c r="J99" s="134"/>
      <c r="K99" s="134"/>
      <c r="L99" s="134"/>
      <c r="M99" s="134"/>
      <c r="N99" s="226">
        <f>ROUND(N88*T99,2)</f>
        <v>0</v>
      </c>
      <c r="O99" s="254"/>
      <c r="P99" s="254"/>
      <c r="Q99" s="254"/>
      <c r="R99" s="136"/>
      <c r="S99" s="137"/>
      <c r="T99" s="138"/>
      <c r="U99" s="139" t="s">
        <v>43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132</v>
      </c>
      <c r="AZ99" s="137"/>
      <c r="BA99" s="137"/>
      <c r="BB99" s="137"/>
      <c r="BC99" s="137"/>
      <c r="BD99" s="137"/>
      <c r="BE99" s="141">
        <f t="shared" ref="BE99:BE104" si="0">IF(U99="základní",N99,0)</f>
        <v>0</v>
      </c>
      <c r="BF99" s="141">
        <f t="shared" ref="BF99:BF104" si="1">IF(U99="snížená",N99,0)</f>
        <v>0</v>
      </c>
      <c r="BG99" s="141">
        <f t="shared" ref="BG99:BG104" si="2">IF(U99="zákl. přenesená",N99,0)</f>
        <v>0</v>
      </c>
      <c r="BH99" s="141">
        <f t="shared" ref="BH99:BH104" si="3">IF(U99="sníž. přenesená",N99,0)</f>
        <v>0</v>
      </c>
      <c r="BI99" s="141">
        <f t="shared" ref="BI99:BI104" si="4">IF(U99="nulová",N99,0)</f>
        <v>0</v>
      </c>
      <c r="BJ99" s="140" t="s">
        <v>24</v>
      </c>
      <c r="BK99" s="137"/>
      <c r="BL99" s="137"/>
      <c r="BM99" s="137"/>
    </row>
    <row r="100" spans="2:65" s="1" customFormat="1" ht="18" customHeight="1">
      <c r="B100" s="133"/>
      <c r="C100" s="134"/>
      <c r="D100" s="228" t="s">
        <v>133</v>
      </c>
      <c r="E100" s="253"/>
      <c r="F100" s="253"/>
      <c r="G100" s="253"/>
      <c r="H100" s="253"/>
      <c r="I100" s="134"/>
      <c r="J100" s="134"/>
      <c r="K100" s="134"/>
      <c r="L100" s="134"/>
      <c r="M100" s="134"/>
      <c r="N100" s="226">
        <f>ROUND(N88*T100,2)</f>
        <v>0</v>
      </c>
      <c r="O100" s="254"/>
      <c r="P100" s="254"/>
      <c r="Q100" s="254"/>
      <c r="R100" s="136"/>
      <c r="S100" s="137"/>
      <c r="T100" s="138"/>
      <c r="U100" s="139" t="s">
        <v>43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132</v>
      </c>
      <c r="AZ100" s="137"/>
      <c r="BA100" s="137"/>
      <c r="BB100" s="137"/>
      <c r="BC100" s="137"/>
      <c r="BD100" s="137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24</v>
      </c>
      <c r="BK100" s="137"/>
      <c r="BL100" s="137"/>
      <c r="BM100" s="137"/>
    </row>
    <row r="101" spans="2:65" s="1" customFormat="1" ht="18" customHeight="1">
      <c r="B101" s="133"/>
      <c r="C101" s="134"/>
      <c r="D101" s="228" t="s">
        <v>134</v>
      </c>
      <c r="E101" s="253"/>
      <c r="F101" s="253"/>
      <c r="G101" s="253"/>
      <c r="H101" s="253"/>
      <c r="I101" s="134"/>
      <c r="J101" s="134"/>
      <c r="K101" s="134"/>
      <c r="L101" s="134"/>
      <c r="M101" s="134"/>
      <c r="N101" s="226">
        <f>ROUND(N88*T101,2)</f>
        <v>0</v>
      </c>
      <c r="O101" s="254"/>
      <c r="P101" s="254"/>
      <c r="Q101" s="254"/>
      <c r="R101" s="136"/>
      <c r="S101" s="137"/>
      <c r="T101" s="138"/>
      <c r="U101" s="139" t="s">
        <v>43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40" t="s">
        <v>132</v>
      </c>
      <c r="AZ101" s="137"/>
      <c r="BA101" s="137"/>
      <c r="BB101" s="137"/>
      <c r="BC101" s="137"/>
      <c r="BD101" s="137"/>
      <c r="BE101" s="141">
        <f t="shared" si="0"/>
        <v>0</v>
      </c>
      <c r="BF101" s="141">
        <f t="shared" si="1"/>
        <v>0</v>
      </c>
      <c r="BG101" s="141">
        <f t="shared" si="2"/>
        <v>0</v>
      </c>
      <c r="BH101" s="141">
        <f t="shared" si="3"/>
        <v>0</v>
      </c>
      <c r="BI101" s="141">
        <f t="shared" si="4"/>
        <v>0</v>
      </c>
      <c r="BJ101" s="140" t="s">
        <v>24</v>
      </c>
      <c r="BK101" s="137"/>
      <c r="BL101" s="137"/>
      <c r="BM101" s="137"/>
    </row>
    <row r="102" spans="2:65" s="1" customFormat="1" ht="18" customHeight="1">
      <c r="B102" s="133"/>
      <c r="C102" s="134"/>
      <c r="D102" s="228" t="s">
        <v>135</v>
      </c>
      <c r="E102" s="253"/>
      <c r="F102" s="253"/>
      <c r="G102" s="253"/>
      <c r="H102" s="253"/>
      <c r="I102" s="134"/>
      <c r="J102" s="134"/>
      <c r="K102" s="134"/>
      <c r="L102" s="134"/>
      <c r="M102" s="134"/>
      <c r="N102" s="226">
        <f>ROUND(N88*T102,2)</f>
        <v>0</v>
      </c>
      <c r="O102" s="254"/>
      <c r="P102" s="254"/>
      <c r="Q102" s="254"/>
      <c r="R102" s="136"/>
      <c r="S102" s="137"/>
      <c r="T102" s="138"/>
      <c r="U102" s="139" t="s">
        <v>43</v>
      </c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40" t="s">
        <v>132</v>
      </c>
      <c r="AZ102" s="137"/>
      <c r="BA102" s="137"/>
      <c r="BB102" s="137"/>
      <c r="BC102" s="137"/>
      <c r="BD102" s="137"/>
      <c r="BE102" s="141">
        <f t="shared" si="0"/>
        <v>0</v>
      </c>
      <c r="BF102" s="141">
        <f t="shared" si="1"/>
        <v>0</v>
      </c>
      <c r="BG102" s="141">
        <f t="shared" si="2"/>
        <v>0</v>
      </c>
      <c r="BH102" s="141">
        <f t="shared" si="3"/>
        <v>0</v>
      </c>
      <c r="BI102" s="141">
        <f t="shared" si="4"/>
        <v>0</v>
      </c>
      <c r="BJ102" s="140" t="s">
        <v>24</v>
      </c>
      <c r="BK102" s="137"/>
      <c r="BL102" s="137"/>
      <c r="BM102" s="137"/>
    </row>
    <row r="103" spans="2:65" s="1" customFormat="1" ht="18" customHeight="1">
      <c r="B103" s="133"/>
      <c r="C103" s="134"/>
      <c r="D103" s="228" t="s">
        <v>136</v>
      </c>
      <c r="E103" s="253"/>
      <c r="F103" s="253"/>
      <c r="G103" s="253"/>
      <c r="H103" s="253"/>
      <c r="I103" s="134"/>
      <c r="J103" s="134"/>
      <c r="K103" s="134"/>
      <c r="L103" s="134"/>
      <c r="M103" s="134"/>
      <c r="N103" s="226">
        <f>ROUND(N88*T103,2)</f>
        <v>0</v>
      </c>
      <c r="O103" s="254"/>
      <c r="P103" s="254"/>
      <c r="Q103" s="254"/>
      <c r="R103" s="136"/>
      <c r="S103" s="137"/>
      <c r="T103" s="138"/>
      <c r="U103" s="139" t="s">
        <v>43</v>
      </c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40" t="s">
        <v>132</v>
      </c>
      <c r="AZ103" s="137"/>
      <c r="BA103" s="137"/>
      <c r="BB103" s="137"/>
      <c r="BC103" s="137"/>
      <c r="BD103" s="137"/>
      <c r="BE103" s="141">
        <f t="shared" si="0"/>
        <v>0</v>
      </c>
      <c r="BF103" s="141">
        <f t="shared" si="1"/>
        <v>0</v>
      </c>
      <c r="BG103" s="141">
        <f t="shared" si="2"/>
        <v>0</v>
      </c>
      <c r="BH103" s="141">
        <f t="shared" si="3"/>
        <v>0</v>
      </c>
      <c r="BI103" s="141">
        <f t="shared" si="4"/>
        <v>0</v>
      </c>
      <c r="BJ103" s="140" t="s">
        <v>24</v>
      </c>
      <c r="BK103" s="137"/>
      <c r="BL103" s="137"/>
      <c r="BM103" s="137"/>
    </row>
    <row r="104" spans="2:65" s="1" customFormat="1" ht="18" customHeight="1">
      <c r="B104" s="133"/>
      <c r="C104" s="134"/>
      <c r="D104" s="135" t="s">
        <v>137</v>
      </c>
      <c r="E104" s="134"/>
      <c r="F104" s="134"/>
      <c r="G104" s="134"/>
      <c r="H104" s="134"/>
      <c r="I104" s="134"/>
      <c r="J104" s="134"/>
      <c r="K104" s="134"/>
      <c r="L104" s="134"/>
      <c r="M104" s="134"/>
      <c r="N104" s="226">
        <f>ROUND(N88*T104,2)</f>
        <v>0</v>
      </c>
      <c r="O104" s="254"/>
      <c r="P104" s="254"/>
      <c r="Q104" s="254"/>
      <c r="R104" s="136"/>
      <c r="S104" s="137"/>
      <c r="T104" s="142"/>
      <c r="U104" s="143" t="s">
        <v>43</v>
      </c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40" t="s">
        <v>138</v>
      </c>
      <c r="AZ104" s="137"/>
      <c r="BA104" s="137"/>
      <c r="BB104" s="137"/>
      <c r="BC104" s="137"/>
      <c r="BD104" s="137"/>
      <c r="BE104" s="141">
        <f t="shared" si="0"/>
        <v>0</v>
      </c>
      <c r="BF104" s="141">
        <f t="shared" si="1"/>
        <v>0</v>
      </c>
      <c r="BG104" s="141">
        <f t="shared" si="2"/>
        <v>0</v>
      </c>
      <c r="BH104" s="141">
        <f t="shared" si="3"/>
        <v>0</v>
      </c>
      <c r="BI104" s="141">
        <f t="shared" si="4"/>
        <v>0</v>
      </c>
      <c r="BJ104" s="140" t="s">
        <v>24</v>
      </c>
      <c r="BK104" s="137"/>
      <c r="BL104" s="137"/>
      <c r="BM104" s="137"/>
    </row>
    <row r="105" spans="2:65" s="1" customFormat="1" ht="13.5"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8"/>
    </row>
    <row r="106" spans="2:65" s="1" customFormat="1" ht="29.25" customHeight="1">
      <c r="B106" s="36"/>
      <c r="C106" s="114" t="s">
        <v>106</v>
      </c>
      <c r="D106" s="115"/>
      <c r="E106" s="115"/>
      <c r="F106" s="115"/>
      <c r="G106" s="115"/>
      <c r="H106" s="115"/>
      <c r="I106" s="115"/>
      <c r="J106" s="115"/>
      <c r="K106" s="115"/>
      <c r="L106" s="232">
        <f>ROUND(SUM(N88+N98),2)</f>
        <v>0</v>
      </c>
      <c r="M106" s="232"/>
      <c r="N106" s="232"/>
      <c r="O106" s="232"/>
      <c r="P106" s="232"/>
      <c r="Q106" s="232"/>
      <c r="R106" s="38"/>
    </row>
    <row r="107" spans="2:65" s="1" customFormat="1" ht="6.95" customHeight="1"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2"/>
    </row>
    <row r="111" spans="2:65" s="1" customFormat="1" ht="6.95" customHeight="1"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5"/>
    </row>
    <row r="112" spans="2:65" s="1" customFormat="1" ht="36.950000000000003" customHeight="1">
      <c r="B112" s="36"/>
      <c r="C112" s="192" t="s">
        <v>139</v>
      </c>
      <c r="D112" s="237"/>
      <c r="E112" s="237"/>
      <c r="F112" s="237"/>
      <c r="G112" s="237"/>
      <c r="H112" s="237"/>
      <c r="I112" s="237"/>
      <c r="J112" s="237"/>
      <c r="K112" s="237"/>
      <c r="L112" s="237"/>
      <c r="M112" s="237"/>
      <c r="N112" s="237"/>
      <c r="O112" s="237"/>
      <c r="P112" s="237"/>
      <c r="Q112" s="237"/>
      <c r="R112" s="38"/>
    </row>
    <row r="113" spans="2:65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8"/>
    </row>
    <row r="114" spans="2:65" s="1" customFormat="1" ht="30" customHeight="1">
      <c r="B114" s="36"/>
      <c r="C114" s="31" t="s">
        <v>19</v>
      </c>
      <c r="D114" s="37"/>
      <c r="E114" s="37"/>
      <c r="F114" s="235" t="str">
        <f>F6</f>
        <v>Vltava, ř. km 317,922, Vyšší Brod - rekonstrukce jezu</v>
      </c>
      <c r="G114" s="236"/>
      <c r="H114" s="236"/>
      <c r="I114" s="236"/>
      <c r="J114" s="236"/>
      <c r="K114" s="236"/>
      <c r="L114" s="236"/>
      <c r="M114" s="236"/>
      <c r="N114" s="236"/>
      <c r="O114" s="236"/>
      <c r="P114" s="236"/>
      <c r="Q114" s="37"/>
      <c r="R114" s="38"/>
    </row>
    <row r="115" spans="2:65" s="1" customFormat="1" ht="36.950000000000003" customHeight="1">
      <c r="B115" s="36"/>
      <c r="C115" s="70" t="s">
        <v>114</v>
      </c>
      <c r="D115" s="37"/>
      <c r="E115" s="37"/>
      <c r="F115" s="212" t="str">
        <f>F7</f>
        <v>2751a - SO 01  Oprava vorové propusti</v>
      </c>
      <c r="G115" s="237"/>
      <c r="H115" s="237"/>
      <c r="I115" s="237"/>
      <c r="J115" s="237"/>
      <c r="K115" s="237"/>
      <c r="L115" s="237"/>
      <c r="M115" s="237"/>
      <c r="N115" s="237"/>
      <c r="O115" s="237"/>
      <c r="P115" s="237"/>
      <c r="Q115" s="37"/>
      <c r="R115" s="38"/>
    </row>
    <row r="116" spans="2:65" s="1" customFormat="1" ht="6.95" customHeight="1"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8"/>
    </row>
    <row r="117" spans="2:65" s="1" customFormat="1" ht="18" customHeight="1">
      <c r="B117" s="36"/>
      <c r="C117" s="31" t="s">
        <v>25</v>
      </c>
      <c r="D117" s="37"/>
      <c r="E117" s="37"/>
      <c r="F117" s="29" t="str">
        <f>F9</f>
        <v xml:space="preserve"> </v>
      </c>
      <c r="G117" s="37"/>
      <c r="H117" s="37"/>
      <c r="I117" s="37"/>
      <c r="J117" s="37"/>
      <c r="K117" s="31" t="s">
        <v>27</v>
      </c>
      <c r="L117" s="37"/>
      <c r="M117" s="239" t="str">
        <f>IF(O9="","",O9)</f>
        <v/>
      </c>
      <c r="N117" s="239"/>
      <c r="O117" s="239"/>
      <c r="P117" s="239"/>
      <c r="Q117" s="37"/>
      <c r="R117" s="38"/>
    </row>
    <row r="118" spans="2:65" s="1" customFormat="1" ht="6.95" customHeight="1"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8"/>
    </row>
    <row r="119" spans="2:65" s="1" customFormat="1">
      <c r="B119" s="36"/>
      <c r="C119" s="31" t="s">
        <v>30</v>
      </c>
      <c r="D119" s="37"/>
      <c r="E119" s="37"/>
      <c r="F119" s="29" t="str">
        <f>E12</f>
        <v xml:space="preserve"> </v>
      </c>
      <c r="G119" s="37"/>
      <c r="H119" s="37"/>
      <c r="I119" s="37"/>
      <c r="J119" s="37"/>
      <c r="K119" s="31" t="s">
        <v>35</v>
      </c>
      <c r="L119" s="37"/>
      <c r="M119" s="196" t="str">
        <f>E18</f>
        <v xml:space="preserve"> </v>
      </c>
      <c r="N119" s="196"/>
      <c r="O119" s="196"/>
      <c r="P119" s="196"/>
      <c r="Q119" s="196"/>
      <c r="R119" s="38"/>
    </row>
    <row r="120" spans="2:65" s="1" customFormat="1" ht="14.45" customHeight="1">
      <c r="B120" s="36"/>
      <c r="C120" s="31" t="s">
        <v>33</v>
      </c>
      <c r="D120" s="37"/>
      <c r="E120" s="37"/>
      <c r="F120" s="29" t="str">
        <f>IF(E15="","",E15)</f>
        <v>Vyplň údaj</v>
      </c>
      <c r="G120" s="37"/>
      <c r="H120" s="37"/>
      <c r="I120" s="37"/>
      <c r="J120" s="37"/>
      <c r="K120" s="31" t="s">
        <v>37</v>
      </c>
      <c r="L120" s="37"/>
      <c r="M120" s="196">
        <f>E21</f>
        <v>0</v>
      </c>
      <c r="N120" s="196"/>
      <c r="O120" s="196"/>
      <c r="P120" s="196"/>
      <c r="Q120" s="196"/>
      <c r="R120" s="38"/>
    </row>
    <row r="121" spans="2:65" s="1" customFormat="1" ht="10.35" customHeight="1"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8"/>
    </row>
    <row r="122" spans="2:65" s="8" customFormat="1" ht="29.25" customHeight="1">
      <c r="B122" s="144"/>
      <c r="C122" s="145" t="s">
        <v>140</v>
      </c>
      <c r="D122" s="146" t="s">
        <v>141</v>
      </c>
      <c r="E122" s="146" t="s">
        <v>60</v>
      </c>
      <c r="F122" s="255" t="s">
        <v>142</v>
      </c>
      <c r="G122" s="255"/>
      <c r="H122" s="255"/>
      <c r="I122" s="255"/>
      <c r="J122" s="146" t="s">
        <v>143</v>
      </c>
      <c r="K122" s="146" t="s">
        <v>144</v>
      </c>
      <c r="L122" s="255" t="s">
        <v>145</v>
      </c>
      <c r="M122" s="255"/>
      <c r="N122" s="255" t="s">
        <v>119</v>
      </c>
      <c r="O122" s="255"/>
      <c r="P122" s="255"/>
      <c r="Q122" s="256"/>
      <c r="R122" s="147"/>
      <c r="T122" s="77" t="s">
        <v>146</v>
      </c>
      <c r="U122" s="78" t="s">
        <v>42</v>
      </c>
      <c r="V122" s="78" t="s">
        <v>147</v>
      </c>
      <c r="W122" s="78" t="s">
        <v>148</v>
      </c>
      <c r="X122" s="78" t="s">
        <v>149</v>
      </c>
      <c r="Y122" s="78" t="s">
        <v>150</v>
      </c>
      <c r="Z122" s="78" t="s">
        <v>151</v>
      </c>
      <c r="AA122" s="79" t="s">
        <v>152</v>
      </c>
    </row>
    <row r="123" spans="2:65" s="1" customFormat="1" ht="29.25" customHeight="1">
      <c r="B123" s="36"/>
      <c r="C123" s="81" t="s">
        <v>116</v>
      </c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269">
        <f>BK123</f>
        <v>0</v>
      </c>
      <c r="O123" s="270"/>
      <c r="P123" s="270"/>
      <c r="Q123" s="270"/>
      <c r="R123" s="38"/>
      <c r="T123" s="80"/>
      <c r="U123" s="52"/>
      <c r="V123" s="52"/>
      <c r="W123" s="148">
        <f>W124+W181</f>
        <v>0</v>
      </c>
      <c r="X123" s="52"/>
      <c r="Y123" s="148">
        <f>Y124+Y181</f>
        <v>79.055115428000008</v>
      </c>
      <c r="Z123" s="52"/>
      <c r="AA123" s="149">
        <f>AA124+AA181</f>
        <v>75.621532000000002</v>
      </c>
      <c r="AT123" s="20" t="s">
        <v>77</v>
      </c>
      <c r="AU123" s="20" t="s">
        <v>121</v>
      </c>
      <c r="BK123" s="150">
        <f>BK124+BK181</f>
        <v>0</v>
      </c>
    </row>
    <row r="124" spans="2:65" s="9" customFormat="1" ht="37.35" customHeight="1">
      <c r="B124" s="151"/>
      <c r="C124" s="152"/>
      <c r="D124" s="153" t="s">
        <v>122</v>
      </c>
      <c r="E124" s="153"/>
      <c r="F124" s="153"/>
      <c r="G124" s="153"/>
      <c r="H124" s="153"/>
      <c r="I124" s="153"/>
      <c r="J124" s="153"/>
      <c r="K124" s="153"/>
      <c r="L124" s="153"/>
      <c r="M124" s="153"/>
      <c r="N124" s="271">
        <f>BK124</f>
        <v>0</v>
      </c>
      <c r="O124" s="249"/>
      <c r="P124" s="249"/>
      <c r="Q124" s="249"/>
      <c r="R124" s="154"/>
      <c r="T124" s="155"/>
      <c r="U124" s="152"/>
      <c r="V124" s="152"/>
      <c r="W124" s="156">
        <f>W125+W132+W137+W150+W152+W171+W175</f>
        <v>0</v>
      </c>
      <c r="X124" s="152"/>
      <c r="Y124" s="156">
        <f>Y125+Y132+Y137+Y150+Y152+Y171+Y175</f>
        <v>79.055115428000008</v>
      </c>
      <c r="Z124" s="152"/>
      <c r="AA124" s="157">
        <f>AA125+AA132+AA137+AA150+AA152+AA171+AA175</f>
        <v>75.621532000000002</v>
      </c>
      <c r="AR124" s="158" t="s">
        <v>24</v>
      </c>
      <c r="AT124" s="159" t="s">
        <v>77</v>
      </c>
      <c r="AU124" s="159" t="s">
        <v>78</v>
      </c>
      <c r="AY124" s="158" t="s">
        <v>153</v>
      </c>
      <c r="BK124" s="160">
        <f>BK125+BK132+BK137+BK150+BK152+BK171+BK175</f>
        <v>0</v>
      </c>
    </row>
    <row r="125" spans="2:65" s="9" customFormat="1" ht="19.899999999999999" customHeight="1">
      <c r="B125" s="151"/>
      <c r="C125" s="152"/>
      <c r="D125" s="161" t="s">
        <v>123</v>
      </c>
      <c r="E125" s="161"/>
      <c r="F125" s="161"/>
      <c r="G125" s="161"/>
      <c r="H125" s="161"/>
      <c r="I125" s="161"/>
      <c r="J125" s="161"/>
      <c r="K125" s="161"/>
      <c r="L125" s="161"/>
      <c r="M125" s="161"/>
      <c r="N125" s="272">
        <f>BK125</f>
        <v>0</v>
      </c>
      <c r="O125" s="273"/>
      <c r="P125" s="273"/>
      <c r="Q125" s="273"/>
      <c r="R125" s="154"/>
      <c r="T125" s="155"/>
      <c r="U125" s="152"/>
      <c r="V125" s="152"/>
      <c r="W125" s="156">
        <f>SUM(W126:W131)</f>
        <v>0</v>
      </c>
      <c r="X125" s="152"/>
      <c r="Y125" s="156">
        <f>SUM(Y126:Y131)</f>
        <v>0</v>
      </c>
      <c r="Z125" s="152"/>
      <c r="AA125" s="157">
        <f>SUM(AA126:AA131)</f>
        <v>0</v>
      </c>
      <c r="AR125" s="158" t="s">
        <v>24</v>
      </c>
      <c r="AT125" s="159" t="s">
        <v>77</v>
      </c>
      <c r="AU125" s="159" t="s">
        <v>24</v>
      </c>
      <c r="AY125" s="158" t="s">
        <v>153</v>
      </c>
      <c r="BK125" s="160">
        <f>SUM(BK126:BK131)</f>
        <v>0</v>
      </c>
    </row>
    <row r="126" spans="2:65" s="1" customFormat="1" ht="25.5" customHeight="1">
      <c r="B126" s="133"/>
      <c r="C126" s="162" t="s">
        <v>24</v>
      </c>
      <c r="D126" s="162" t="s">
        <v>154</v>
      </c>
      <c r="E126" s="163" t="s">
        <v>155</v>
      </c>
      <c r="F126" s="257" t="s">
        <v>156</v>
      </c>
      <c r="G126" s="257"/>
      <c r="H126" s="257"/>
      <c r="I126" s="257"/>
      <c r="J126" s="164" t="s">
        <v>157</v>
      </c>
      <c r="K126" s="165">
        <v>17.303999999999998</v>
      </c>
      <c r="L126" s="258">
        <v>0</v>
      </c>
      <c r="M126" s="258"/>
      <c r="N126" s="259">
        <f>ROUND(L126*K126,2)</f>
        <v>0</v>
      </c>
      <c r="O126" s="259"/>
      <c r="P126" s="259"/>
      <c r="Q126" s="259"/>
      <c r="R126" s="136"/>
      <c r="T126" s="166" t="s">
        <v>5</v>
      </c>
      <c r="U126" s="45" t="s">
        <v>43</v>
      </c>
      <c r="V126" s="37"/>
      <c r="W126" s="167">
        <f>V126*K126</f>
        <v>0</v>
      </c>
      <c r="X126" s="167">
        <v>0</v>
      </c>
      <c r="Y126" s="167">
        <f>X126*K126</f>
        <v>0</v>
      </c>
      <c r="Z126" s="167">
        <v>0</v>
      </c>
      <c r="AA126" s="168">
        <f>Z126*K126</f>
        <v>0</v>
      </c>
      <c r="AR126" s="20" t="s">
        <v>158</v>
      </c>
      <c r="AT126" s="20" t="s">
        <v>154</v>
      </c>
      <c r="AU126" s="20" t="s">
        <v>112</v>
      </c>
      <c r="AY126" s="20" t="s">
        <v>153</v>
      </c>
      <c r="BE126" s="107">
        <f>IF(U126="základní",N126,0)</f>
        <v>0</v>
      </c>
      <c r="BF126" s="107">
        <f>IF(U126="snížená",N126,0)</f>
        <v>0</v>
      </c>
      <c r="BG126" s="107">
        <f>IF(U126="zákl. přenesená",N126,0)</f>
        <v>0</v>
      </c>
      <c r="BH126" s="107">
        <f>IF(U126="sníž. přenesená",N126,0)</f>
        <v>0</v>
      </c>
      <c r="BI126" s="107">
        <f>IF(U126="nulová",N126,0)</f>
        <v>0</v>
      </c>
      <c r="BJ126" s="20" t="s">
        <v>24</v>
      </c>
      <c r="BK126" s="107">
        <f>ROUND(L126*K126,2)</f>
        <v>0</v>
      </c>
      <c r="BL126" s="20" t="s">
        <v>158</v>
      </c>
      <c r="BM126" s="20" t="s">
        <v>159</v>
      </c>
    </row>
    <row r="127" spans="2:65" s="10" customFormat="1" ht="16.5" customHeight="1">
      <c r="B127" s="169"/>
      <c r="C127" s="170"/>
      <c r="D127" s="170"/>
      <c r="E127" s="171" t="s">
        <v>5</v>
      </c>
      <c r="F127" s="260" t="s">
        <v>160</v>
      </c>
      <c r="G127" s="261"/>
      <c r="H127" s="261"/>
      <c r="I127" s="261"/>
      <c r="J127" s="170"/>
      <c r="K127" s="172">
        <v>7.1310000000000002</v>
      </c>
      <c r="L127" s="170"/>
      <c r="M127" s="170"/>
      <c r="N127" s="170"/>
      <c r="O127" s="170"/>
      <c r="P127" s="170"/>
      <c r="Q127" s="170"/>
      <c r="R127" s="173"/>
      <c r="T127" s="174"/>
      <c r="U127" s="170"/>
      <c r="V127" s="170"/>
      <c r="W127" s="170"/>
      <c r="X127" s="170"/>
      <c r="Y127" s="170"/>
      <c r="Z127" s="170"/>
      <c r="AA127" s="175"/>
      <c r="AT127" s="176" t="s">
        <v>161</v>
      </c>
      <c r="AU127" s="176" t="s">
        <v>112</v>
      </c>
      <c r="AV127" s="10" t="s">
        <v>112</v>
      </c>
      <c r="AW127" s="10" t="s">
        <v>36</v>
      </c>
      <c r="AX127" s="10" t="s">
        <v>78</v>
      </c>
      <c r="AY127" s="176" t="s">
        <v>153</v>
      </c>
    </row>
    <row r="128" spans="2:65" s="10" customFormat="1" ht="16.5" customHeight="1">
      <c r="B128" s="169"/>
      <c r="C128" s="170"/>
      <c r="D128" s="170"/>
      <c r="E128" s="171" t="s">
        <v>5</v>
      </c>
      <c r="F128" s="262" t="s">
        <v>162</v>
      </c>
      <c r="G128" s="263"/>
      <c r="H128" s="263"/>
      <c r="I128" s="263"/>
      <c r="J128" s="170"/>
      <c r="K128" s="172">
        <v>10.173</v>
      </c>
      <c r="L128" s="170"/>
      <c r="M128" s="170"/>
      <c r="N128" s="170"/>
      <c r="O128" s="170"/>
      <c r="P128" s="170"/>
      <c r="Q128" s="170"/>
      <c r="R128" s="173"/>
      <c r="T128" s="174"/>
      <c r="U128" s="170"/>
      <c r="V128" s="170"/>
      <c r="W128" s="170"/>
      <c r="X128" s="170"/>
      <c r="Y128" s="170"/>
      <c r="Z128" s="170"/>
      <c r="AA128" s="175"/>
      <c r="AT128" s="176" t="s">
        <v>161</v>
      </c>
      <c r="AU128" s="176" t="s">
        <v>112</v>
      </c>
      <c r="AV128" s="10" t="s">
        <v>112</v>
      </c>
      <c r="AW128" s="10" t="s">
        <v>36</v>
      </c>
      <c r="AX128" s="10" t="s">
        <v>78</v>
      </c>
      <c r="AY128" s="176" t="s">
        <v>153</v>
      </c>
    </row>
    <row r="129" spans="2:65" s="11" customFormat="1" ht="16.5" customHeight="1">
      <c r="B129" s="177"/>
      <c r="C129" s="178"/>
      <c r="D129" s="178"/>
      <c r="E129" s="179" t="s">
        <v>5</v>
      </c>
      <c r="F129" s="264" t="s">
        <v>163</v>
      </c>
      <c r="G129" s="265"/>
      <c r="H129" s="265"/>
      <c r="I129" s="265"/>
      <c r="J129" s="178"/>
      <c r="K129" s="180">
        <v>17.303999999999998</v>
      </c>
      <c r="L129" s="178"/>
      <c r="M129" s="178"/>
      <c r="N129" s="178"/>
      <c r="O129" s="178"/>
      <c r="P129" s="178"/>
      <c r="Q129" s="178"/>
      <c r="R129" s="181"/>
      <c r="T129" s="182"/>
      <c r="U129" s="178"/>
      <c r="V129" s="178"/>
      <c r="W129" s="178"/>
      <c r="X129" s="178"/>
      <c r="Y129" s="178"/>
      <c r="Z129" s="178"/>
      <c r="AA129" s="183"/>
      <c r="AT129" s="184" t="s">
        <v>161</v>
      </c>
      <c r="AU129" s="184" t="s">
        <v>112</v>
      </c>
      <c r="AV129" s="11" t="s">
        <v>158</v>
      </c>
      <c r="AW129" s="11" t="s">
        <v>36</v>
      </c>
      <c r="AX129" s="11" t="s">
        <v>24</v>
      </c>
      <c r="AY129" s="184" t="s">
        <v>153</v>
      </c>
    </row>
    <row r="130" spans="2:65" s="1" customFormat="1" ht="16.5" customHeight="1">
      <c r="B130" s="133"/>
      <c r="C130" s="162" t="s">
        <v>112</v>
      </c>
      <c r="D130" s="162" t="s">
        <v>154</v>
      </c>
      <c r="E130" s="163" t="s">
        <v>164</v>
      </c>
      <c r="F130" s="257" t="s">
        <v>165</v>
      </c>
      <c r="G130" s="257"/>
      <c r="H130" s="257"/>
      <c r="I130" s="257"/>
      <c r="J130" s="164" t="s">
        <v>157</v>
      </c>
      <c r="K130" s="165">
        <v>31.01</v>
      </c>
      <c r="L130" s="258">
        <v>0</v>
      </c>
      <c r="M130" s="258"/>
      <c r="N130" s="259">
        <f>ROUND(L130*K130,2)</f>
        <v>0</v>
      </c>
      <c r="O130" s="259"/>
      <c r="P130" s="259"/>
      <c r="Q130" s="259"/>
      <c r="R130" s="136"/>
      <c r="T130" s="166" t="s">
        <v>5</v>
      </c>
      <c r="U130" s="45" t="s">
        <v>43</v>
      </c>
      <c r="V130" s="37"/>
      <c r="W130" s="167">
        <f>V130*K130</f>
        <v>0</v>
      </c>
      <c r="X130" s="167">
        <v>0</v>
      </c>
      <c r="Y130" s="167">
        <f>X130*K130</f>
        <v>0</v>
      </c>
      <c r="Z130" s="167">
        <v>0</v>
      </c>
      <c r="AA130" s="168">
        <f>Z130*K130</f>
        <v>0</v>
      </c>
      <c r="AR130" s="20" t="s">
        <v>158</v>
      </c>
      <c r="AT130" s="20" t="s">
        <v>154</v>
      </c>
      <c r="AU130" s="20" t="s">
        <v>112</v>
      </c>
      <c r="AY130" s="20" t="s">
        <v>153</v>
      </c>
      <c r="BE130" s="107">
        <f>IF(U130="základní",N130,0)</f>
        <v>0</v>
      </c>
      <c r="BF130" s="107">
        <f>IF(U130="snížená",N130,0)</f>
        <v>0</v>
      </c>
      <c r="BG130" s="107">
        <f>IF(U130="zákl. přenesená",N130,0)</f>
        <v>0</v>
      </c>
      <c r="BH130" s="107">
        <f>IF(U130="sníž. přenesená",N130,0)</f>
        <v>0</v>
      </c>
      <c r="BI130" s="107">
        <f>IF(U130="nulová",N130,0)</f>
        <v>0</v>
      </c>
      <c r="BJ130" s="20" t="s">
        <v>24</v>
      </c>
      <c r="BK130" s="107">
        <f>ROUND(L130*K130,2)</f>
        <v>0</v>
      </c>
      <c r="BL130" s="20" t="s">
        <v>158</v>
      </c>
      <c r="BM130" s="20" t="s">
        <v>166</v>
      </c>
    </row>
    <row r="131" spans="2:65" s="1" customFormat="1" ht="25.5" customHeight="1">
      <c r="B131" s="133"/>
      <c r="C131" s="162" t="s">
        <v>167</v>
      </c>
      <c r="D131" s="162" t="s">
        <v>154</v>
      </c>
      <c r="E131" s="163" t="s">
        <v>168</v>
      </c>
      <c r="F131" s="257" t="s">
        <v>169</v>
      </c>
      <c r="G131" s="257"/>
      <c r="H131" s="257"/>
      <c r="I131" s="257"/>
      <c r="J131" s="164" t="s">
        <v>170</v>
      </c>
      <c r="K131" s="165">
        <v>75.622</v>
      </c>
      <c r="L131" s="258">
        <v>0</v>
      </c>
      <c r="M131" s="258"/>
      <c r="N131" s="259">
        <f>ROUND(L131*K131,2)</f>
        <v>0</v>
      </c>
      <c r="O131" s="259"/>
      <c r="P131" s="259"/>
      <c r="Q131" s="259"/>
      <c r="R131" s="136"/>
      <c r="T131" s="166" t="s">
        <v>5</v>
      </c>
      <c r="U131" s="45" t="s">
        <v>43</v>
      </c>
      <c r="V131" s="37"/>
      <c r="W131" s="167">
        <f>V131*K131</f>
        <v>0</v>
      </c>
      <c r="X131" s="167">
        <v>0</v>
      </c>
      <c r="Y131" s="167">
        <f>X131*K131</f>
        <v>0</v>
      </c>
      <c r="Z131" s="167">
        <v>0</v>
      </c>
      <c r="AA131" s="168">
        <f>Z131*K131</f>
        <v>0</v>
      </c>
      <c r="AR131" s="20" t="s">
        <v>158</v>
      </c>
      <c r="AT131" s="20" t="s">
        <v>154</v>
      </c>
      <c r="AU131" s="20" t="s">
        <v>112</v>
      </c>
      <c r="AY131" s="20" t="s">
        <v>153</v>
      </c>
      <c r="BE131" s="107">
        <f>IF(U131="základní",N131,0)</f>
        <v>0</v>
      </c>
      <c r="BF131" s="107">
        <f>IF(U131="snížená",N131,0)</f>
        <v>0</v>
      </c>
      <c r="BG131" s="107">
        <f>IF(U131="zákl. přenesená",N131,0)</f>
        <v>0</v>
      </c>
      <c r="BH131" s="107">
        <f>IF(U131="sníž. přenesená",N131,0)</f>
        <v>0</v>
      </c>
      <c r="BI131" s="107">
        <f>IF(U131="nulová",N131,0)</f>
        <v>0</v>
      </c>
      <c r="BJ131" s="20" t="s">
        <v>24</v>
      </c>
      <c r="BK131" s="107">
        <f>ROUND(L131*K131,2)</f>
        <v>0</v>
      </c>
      <c r="BL131" s="20" t="s">
        <v>158</v>
      </c>
      <c r="BM131" s="20" t="s">
        <v>171</v>
      </c>
    </row>
    <row r="132" spans="2:65" s="9" customFormat="1" ht="29.85" customHeight="1">
      <c r="B132" s="151"/>
      <c r="C132" s="152"/>
      <c r="D132" s="161" t="s">
        <v>124</v>
      </c>
      <c r="E132" s="161"/>
      <c r="F132" s="161"/>
      <c r="G132" s="161"/>
      <c r="H132" s="161"/>
      <c r="I132" s="161"/>
      <c r="J132" s="161"/>
      <c r="K132" s="161"/>
      <c r="L132" s="161"/>
      <c r="M132" s="161"/>
      <c r="N132" s="274">
        <f>BK132</f>
        <v>0</v>
      </c>
      <c r="O132" s="275"/>
      <c r="P132" s="275"/>
      <c r="Q132" s="275"/>
      <c r="R132" s="154"/>
      <c r="T132" s="155"/>
      <c r="U132" s="152"/>
      <c r="V132" s="152"/>
      <c r="W132" s="156">
        <f>SUM(W133:W136)</f>
        <v>0</v>
      </c>
      <c r="X132" s="152"/>
      <c r="Y132" s="156">
        <f>SUM(Y133:Y136)</f>
        <v>0</v>
      </c>
      <c r="Z132" s="152"/>
      <c r="AA132" s="157">
        <f>SUM(AA133:AA136)</f>
        <v>0</v>
      </c>
      <c r="AR132" s="158" t="s">
        <v>24</v>
      </c>
      <c r="AT132" s="159" t="s">
        <v>77</v>
      </c>
      <c r="AU132" s="159" t="s">
        <v>24</v>
      </c>
      <c r="AY132" s="158" t="s">
        <v>153</v>
      </c>
      <c r="BK132" s="160">
        <f>SUM(BK133:BK136)</f>
        <v>0</v>
      </c>
    </row>
    <row r="133" spans="2:65" s="1" customFormat="1" ht="25.5" customHeight="1">
      <c r="B133" s="133"/>
      <c r="C133" s="162" t="s">
        <v>158</v>
      </c>
      <c r="D133" s="162" t="s">
        <v>154</v>
      </c>
      <c r="E133" s="163" t="s">
        <v>172</v>
      </c>
      <c r="F133" s="257" t="s">
        <v>173</v>
      </c>
      <c r="G133" s="257"/>
      <c r="H133" s="257"/>
      <c r="I133" s="257"/>
      <c r="J133" s="164" t="s">
        <v>157</v>
      </c>
      <c r="K133" s="165">
        <v>19.02</v>
      </c>
      <c r="L133" s="258">
        <v>0</v>
      </c>
      <c r="M133" s="258"/>
      <c r="N133" s="259">
        <f>ROUND(L133*K133,2)</f>
        <v>0</v>
      </c>
      <c r="O133" s="259"/>
      <c r="P133" s="259"/>
      <c r="Q133" s="259"/>
      <c r="R133" s="136"/>
      <c r="T133" s="166" t="s">
        <v>5</v>
      </c>
      <c r="U133" s="45" t="s">
        <v>43</v>
      </c>
      <c r="V133" s="37"/>
      <c r="W133" s="167">
        <f>V133*K133</f>
        <v>0</v>
      </c>
      <c r="X133" s="167">
        <v>0</v>
      </c>
      <c r="Y133" s="167">
        <f>X133*K133</f>
        <v>0</v>
      </c>
      <c r="Z133" s="167">
        <v>0</v>
      </c>
      <c r="AA133" s="168">
        <f>Z133*K133</f>
        <v>0</v>
      </c>
      <c r="AR133" s="20" t="s">
        <v>158</v>
      </c>
      <c r="AT133" s="20" t="s">
        <v>154</v>
      </c>
      <c r="AU133" s="20" t="s">
        <v>112</v>
      </c>
      <c r="AY133" s="20" t="s">
        <v>153</v>
      </c>
      <c r="BE133" s="107">
        <f>IF(U133="základní",N133,0)</f>
        <v>0</v>
      </c>
      <c r="BF133" s="107">
        <f>IF(U133="snížená",N133,0)</f>
        <v>0</v>
      </c>
      <c r="BG133" s="107">
        <f>IF(U133="zákl. přenesená",N133,0)</f>
        <v>0</v>
      </c>
      <c r="BH133" s="107">
        <f>IF(U133="sníž. přenesená",N133,0)</f>
        <v>0</v>
      </c>
      <c r="BI133" s="107">
        <f>IF(U133="nulová",N133,0)</f>
        <v>0</v>
      </c>
      <c r="BJ133" s="20" t="s">
        <v>24</v>
      </c>
      <c r="BK133" s="107">
        <f>ROUND(L133*K133,2)</f>
        <v>0</v>
      </c>
      <c r="BL133" s="20" t="s">
        <v>158</v>
      </c>
      <c r="BM133" s="20" t="s">
        <v>174</v>
      </c>
    </row>
    <row r="134" spans="2:65" s="10" customFormat="1" ht="25.5" customHeight="1">
      <c r="B134" s="169"/>
      <c r="C134" s="170"/>
      <c r="D134" s="170"/>
      <c r="E134" s="171" t="s">
        <v>5</v>
      </c>
      <c r="F134" s="260" t="s">
        <v>175</v>
      </c>
      <c r="G134" s="261"/>
      <c r="H134" s="261"/>
      <c r="I134" s="261"/>
      <c r="J134" s="170"/>
      <c r="K134" s="172">
        <v>7.24</v>
      </c>
      <c r="L134" s="170"/>
      <c r="M134" s="170"/>
      <c r="N134" s="170"/>
      <c r="O134" s="170"/>
      <c r="P134" s="170"/>
      <c r="Q134" s="170"/>
      <c r="R134" s="173"/>
      <c r="T134" s="174"/>
      <c r="U134" s="170"/>
      <c r="V134" s="170"/>
      <c r="W134" s="170"/>
      <c r="X134" s="170"/>
      <c r="Y134" s="170"/>
      <c r="Z134" s="170"/>
      <c r="AA134" s="175"/>
      <c r="AT134" s="176" t="s">
        <v>161</v>
      </c>
      <c r="AU134" s="176" t="s">
        <v>112</v>
      </c>
      <c r="AV134" s="10" t="s">
        <v>112</v>
      </c>
      <c r="AW134" s="10" t="s">
        <v>36</v>
      </c>
      <c r="AX134" s="10" t="s">
        <v>78</v>
      </c>
      <c r="AY134" s="176" t="s">
        <v>153</v>
      </c>
    </row>
    <row r="135" spans="2:65" s="10" customFormat="1" ht="25.5" customHeight="1">
      <c r="B135" s="169"/>
      <c r="C135" s="170"/>
      <c r="D135" s="170"/>
      <c r="E135" s="171" t="s">
        <v>5</v>
      </c>
      <c r="F135" s="262" t="s">
        <v>176</v>
      </c>
      <c r="G135" s="263"/>
      <c r="H135" s="263"/>
      <c r="I135" s="263"/>
      <c r="J135" s="170"/>
      <c r="K135" s="172">
        <v>11.78</v>
      </c>
      <c r="L135" s="170"/>
      <c r="M135" s="170"/>
      <c r="N135" s="170"/>
      <c r="O135" s="170"/>
      <c r="P135" s="170"/>
      <c r="Q135" s="170"/>
      <c r="R135" s="173"/>
      <c r="T135" s="174"/>
      <c r="U135" s="170"/>
      <c r="V135" s="170"/>
      <c r="W135" s="170"/>
      <c r="X135" s="170"/>
      <c r="Y135" s="170"/>
      <c r="Z135" s="170"/>
      <c r="AA135" s="175"/>
      <c r="AT135" s="176" t="s">
        <v>161</v>
      </c>
      <c r="AU135" s="176" t="s">
        <v>112</v>
      </c>
      <c r="AV135" s="10" t="s">
        <v>112</v>
      </c>
      <c r="AW135" s="10" t="s">
        <v>36</v>
      </c>
      <c r="AX135" s="10" t="s">
        <v>78</v>
      </c>
      <c r="AY135" s="176" t="s">
        <v>153</v>
      </c>
    </row>
    <row r="136" spans="2:65" s="11" customFormat="1" ht="16.5" customHeight="1">
      <c r="B136" s="177"/>
      <c r="C136" s="178"/>
      <c r="D136" s="178"/>
      <c r="E136" s="179" t="s">
        <v>5</v>
      </c>
      <c r="F136" s="264" t="s">
        <v>163</v>
      </c>
      <c r="G136" s="265"/>
      <c r="H136" s="265"/>
      <c r="I136" s="265"/>
      <c r="J136" s="178"/>
      <c r="K136" s="180">
        <v>19.02</v>
      </c>
      <c r="L136" s="178"/>
      <c r="M136" s="178"/>
      <c r="N136" s="178"/>
      <c r="O136" s="178"/>
      <c r="P136" s="178"/>
      <c r="Q136" s="178"/>
      <c r="R136" s="181"/>
      <c r="T136" s="182"/>
      <c r="U136" s="178"/>
      <c r="V136" s="178"/>
      <c r="W136" s="178"/>
      <c r="X136" s="178"/>
      <c r="Y136" s="178"/>
      <c r="Z136" s="178"/>
      <c r="AA136" s="183"/>
      <c r="AT136" s="184" t="s">
        <v>161</v>
      </c>
      <c r="AU136" s="184" t="s">
        <v>112</v>
      </c>
      <c r="AV136" s="11" t="s">
        <v>158</v>
      </c>
      <c r="AW136" s="11" t="s">
        <v>36</v>
      </c>
      <c r="AX136" s="11" t="s">
        <v>24</v>
      </c>
      <c r="AY136" s="184" t="s">
        <v>153</v>
      </c>
    </row>
    <row r="137" spans="2:65" s="9" customFormat="1" ht="29.85" customHeight="1">
      <c r="B137" s="151"/>
      <c r="C137" s="152"/>
      <c r="D137" s="161" t="s">
        <v>125</v>
      </c>
      <c r="E137" s="161"/>
      <c r="F137" s="161"/>
      <c r="G137" s="161"/>
      <c r="H137" s="161"/>
      <c r="I137" s="161"/>
      <c r="J137" s="161"/>
      <c r="K137" s="161"/>
      <c r="L137" s="161"/>
      <c r="M137" s="161"/>
      <c r="N137" s="272">
        <f>BK137</f>
        <v>0</v>
      </c>
      <c r="O137" s="273"/>
      <c r="P137" s="273"/>
      <c r="Q137" s="273"/>
      <c r="R137" s="154"/>
      <c r="T137" s="155"/>
      <c r="U137" s="152"/>
      <c r="V137" s="152"/>
      <c r="W137" s="156">
        <f>SUM(W138:W149)</f>
        <v>0</v>
      </c>
      <c r="X137" s="152"/>
      <c r="Y137" s="156">
        <f>SUM(Y138:Y149)</f>
        <v>67.547987140000004</v>
      </c>
      <c r="Z137" s="152"/>
      <c r="AA137" s="157">
        <f>SUM(AA138:AA149)</f>
        <v>0</v>
      </c>
      <c r="AR137" s="158" t="s">
        <v>24</v>
      </c>
      <c r="AT137" s="159" t="s">
        <v>77</v>
      </c>
      <c r="AU137" s="159" t="s">
        <v>24</v>
      </c>
      <c r="AY137" s="158" t="s">
        <v>153</v>
      </c>
      <c r="BK137" s="160">
        <f>SUM(BK138:BK149)</f>
        <v>0</v>
      </c>
    </row>
    <row r="138" spans="2:65" s="1" customFormat="1" ht="38.25" customHeight="1">
      <c r="B138" s="133"/>
      <c r="C138" s="162" t="s">
        <v>177</v>
      </c>
      <c r="D138" s="162" t="s">
        <v>154</v>
      </c>
      <c r="E138" s="163" t="s">
        <v>178</v>
      </c>
      <c r="F138" s="257" t="s">
        <v>179</v>
      </c>
      <c r="G138" s="257"/>
      <c r="H138" s="257"/>
      <c r="I138" s="257"/>
      <c r="J138" s="164" t="s">
        <v>180</v>
      </c>
      <c r="K138" s="165">
        <v>57.68</v>
      </c>
      <c r="L138" s="258">
        <v>0</v>
      </c>
      <c r="M138" s="258"/>
      <c r="N138" s="259">
        <f>ROUND(L138*K138,2)</f>
        <v>0</v>
      </c>
      <c r="O138" s="259"/>
      <c r="P138" s="259"/>
      <c r="Q138" s="259"/>
      <c r="R138" s="136"/>
      <c r="T138" s="166" t="s">
        <v>5</v>
      </c>
      <c r="U138" s="45" t="s">
        <v>43</v>
      </c>
      <c r="V138" s="37"/>
      <c r="W138" s="167">
        <f>V138*K138</f>
        <v>0</v>
      </c>
      <c r="X138" s="167">
        <v>0</v>
      </c>
      <c r="Y138" s="167">
        <f>X138*K138</f>
        <v>0</v>
      </c>
      <c r="Z138" s="167">
        <v>0</v>
      </c>
      <c r="AA138" s="168">
        <f>Z138*K138</f>
        <v>0</v>
      </c>
      <c r="AR138" s="20" t="s">
        <v>158</v>
      </c>
      <c r="AT138" s="20" t="s">
        <v>154</v>
      </c>
      <c r="AU138" s="20" t="s">
        <v>112</v>
      </c>
      <c r="AY138" s="20" t="s">
        <v>153</v>
      </c>
      <c r="BE138" s="107">
        <f>IF(U138="základní",N138,0)</f>
        <v>0</v>
      </c>
      <c r="BF138" s="107">
        <f>IF(U138="snížená",N138,0)</f>
        <v>0</v>
      </c>
      <c r="BG138" s="107">
        <f>IF(U138="zákl. přenesená",N138,0)</f>
        <v>0</v>
      </c>
      <c r="BH138" s="107">
        <f>IF(U138="sníž. přenesená",N138,0)</f>
        <v>0</v>
      </c>
      <c r="BI138" s="107">
        <f>IF(U138="nulová",N138,0)</f>
        <v>0</v>
      </c>
      <c r="BJ138" s="20" t="s">
        <v>24</v>
      </c>
      <c r="BK138" s="107">
        <f>ROUND(L138*K138,2)</f>
        <v>0</v>
      </c>
      <c r="BL138" s="20" t="s">
        <v>158</v>
      </c>
      <c r="BM138" s="20" t="s">
        <v>181</v>
      </c>
    </row>
    <row r="139" spans="2:65" s="10" customFormat="1" ht="16.5" customHeight="1">
      <c r="B139" s="169"/>
      <c r="C139" s="170"/>
      <c r="D139" s="170"/>
      <c r="E139" s="171" t="s">
        <v>5</v>
      </c>
      <c r="F139" s="260" t="s">
        <v>182</v>
      </c>
      <c r="G139" s="261"/>
      <c r="H139" s="261"/>
      <c r="I139" s="261"/>
      <c r="J139" s="170"/>
      <c r="K139" s="172">
        <v>23.77</v>
      </c>
      <c r="L139" s="170"/>
      <c r="M139" s="170"/>
      <c r="N139" s="170"/>
      <c r="O139" s="170"/>
      <c r="P139" s="170"/>
      <c r="Q139" s="170"/>
      <c r="R139" s="173"/>
      <c r="T139" s="174"/>
      <c r="U139" s="170"/>
      <c r="V139" s="170"/>
      <c r="W139" s="170"/>
      <c r="X139" s="170"/>
      <c r="Y139" s="170"/>
      <c r="Z139" s="170"/>
      <c r="AA139" s="175"/>
      <c r="AT139" s="176" t="s">
        <v>161</v>
      </c>
      <c r="AU139" s="176" t="s">
        <v>112</v>
      </c>
      <c r="AV139" s="10" t="s">
        <v>112</v>
      </c>
      <c r="AW139" s="10" t="s">
        <v>36</v>
      </c>
      <c r="AX139" s="10" t="s">
        <v>78</v>
      </c>
      <c r="AY139" s="176" t="s">
        <v>153</v>
      </c>
    </row>
    <row r="140" spans="2:65" s="10" customFormat="1" ht="16.5" customHeight="1">
      <c r="B140" s="169"/>
      <c r="C140" s="170"/>
      <c r="D140" s="170"/>
      <c r="E140" s="171" t="s">
        <v>5</v>
      </c>
      <c r="F140" s="262" t="s">
        <v>183</v>
      </c>
      <c r="G140" s="263"/>
      <c r="H140" s="263"/>
      <c r="I140" s="263"/>
      <c r="J140" s="170"/>
      <c r="K140" s="172">
        <v>33.909999999999997</v>
      </c>
      <c r="L140" s="170"/>
      <c r="M140" s="170"/>
      <c r="N140" s="170"/>
      <c r="O140" s="170"/>
      <c r="P140" s="170"/>
      <c r="Q140" s="170"/>
      <c r="R140" s="173"/>
      <c r="T140" s="174"/>
      <c r="U140" s="170"/>
      <c r="V140" s="170"/>
      <c r="W140" s="170"/>
      <c r="X140" s="170"/>
      <c r="Y140" s="170"/>
      <c r="Z140" s="170"/>
      <c r="AA140" s="175"/>
      <c r="AT140" s="176" t="s">
        <v>161</v>
      </c>
      <c r="AU140" s="176" t="s">
        <v>112</v>
      </c>
      <c r="AV140" s="10" t="s">
        <v>112</v>
      </c>
      <c r="AW140" s="10" t="s">
        <v>36</v>
      </c>
      <c r="AX140" s="10" t="s">
        <v>78</v>
      </c>
      <c r="AY140" s="176" t="s">
        <v>153</v>
      </c>
    </row>
    <row r="141" spans="2:65" s="11" customFormat="1" ht="16.5" customHeight="1">
      <c r="B141" s="177"/>
      <c r="C141" s="178"/>
      <c r="D141" s="178"/>
      <c r="E141" s="179" t="s">
        <v>5</v>
      </c>
      <c r="F141" s="264" t="s">
        <v>163</v>
      </c>
      <c r="G141" s="265"/>
      <c r="H141" s="265"/>
      <c r="I141" s="265"/>
      <c r="J141" s="178"/>
      <c r="K141" s="180">
        <v>57.68</v>
      </c>
      <c r="L141" s="178"/>
      <c r="M141" s="178"/>
      <c r="N141" s="178"/>
      <c r="O141" s="178"/>
      <c r="P141" s="178"/>
      <c r="Q141" s="178"/>
      <c r="R141" s="181"/>
      <c r="T141" s="182"/>
      <c r="U141" s="178"/>
      <c r="V141" s="178"/>
      <c r="W141" s="178"/>
      <c r="X141" s="178"/>
      <c r="Y141" s="178"/>
      <c r="Z141" s="178"/>
      <c r="AA141" s="183"/>
      <c r="AT141" s="184" t="s">
        <v>161</v>
      </c>
      <c r="AU141" s="184" t="s">
        <v>112</v>
      </c>
      <c r="AV141" s="11" t="s">
        <v>158</v>
      </c>
      <c r="AW141" s="11" t="s">
        <v>36</v>
      </c>
      <c r="AX141" s="11" t="s">
        <v>24</v>
      </c>
      <c r="AY141" s="184" t="s">
        <v>153</v>
      </c>
    </row>
    <row r="142" spans="2:65" s="1" customFormat="1" ht="38.25" customHeight="1">
      <c r="B142" s="133"/>
      <c r="C142" s="162" t="s">
        <v>184</v>
      </c>
      <c r="D142" s="162" t="s">
        <v>154</v>
      </c>
      <c r="E142" s="163" t="s">
        <v>185</v>
      </c>
      <c r="F142" s="257" t="s">
        <v>186</v>
      </c>
      <c r="G142" s="257"/>
      <c r="H142" s="257"/>
      <c r="I142" s="257"/>
      <c r="J142" s="164" t="s">
        <v>180</v>
      </c>
      <c r="K142" s="165">
        <v>57.68</v>
      </c>
      <c r="L142" s="258">
        <v>0</v>
      </c>
      <c r="M142" s="258"/>
      <c r="N142" s="259">
        <f>ROUND(L142*K142,2)</f>
        <v>0</v>
      </c>
      <c r="O142" s="259"/>
      <c r="P142" s="259"/>
      <c r="Q142" s="259"/>
      <c r="R142" s="136"/>
      <c r="T142" s="166" t="s">
        <v>5</v>
      </c>
      <c r="U142" s="45" t="s">
        <v>43</v>
      </c>
      <c r="V142" s="37"/>
      <c r="W142" s="167">
        <f>V142*K142</f>
        <v>0</v>
      </c>
      <c r="X142" s="167">
        <v>0.93779000000000001</v>
      </c>
      <c r="Y142" s="167">
        <f>X142*K142</f>
        <v>54.091727200000001</v>
      </c>
      <c r="Z142" s="167">
        <v>0</v>
      </c>
      <c r="AA142" s="168">
        <f>Z142*K142</f>
        <v>0</v>
      </c>
      <c r="AR142" s="20" t="s">
        <v>158</v>
      </c>
      <c r="AT142" s="20" t="s">
        <v>154</v>
      </c>
      <c r="AU142" s="20" t="s">
        <v>112</v>
      </c>
      <c r="AY142" s="20" t="s">
        <v>153</v>
      </c>
      <c r="BE142" s="107">
        <f>IF(U142="základní",N142,0)</f>
        <v>0</v>
      </c>
      <c r="BF142" s="107">
        <f>IF(U142="snížená",N142,0)</f>
        <v>0</v>
      </c>
      <c r="BG142" s="107">
        <f>IF(U142="zákl. přenesená",N142,0)</f>
        <v>0</v>
      </c>
      <c r="BH142" s="107">
        <f>IF(U142="sníž. přenesená",N142,0)</f>
        <v>0</v>
      </c>
      <c r="BI142" s="107">
        <f>IF(U142="nulová",N142,0)</f>
        <v>0</v>
      </c>
      <c r="BJ142" s="20" t="s">
        <v>24</v>
      </c>
      <c r="BK142" s="107">
        <f>ROUND(L142*K142,2)</f>
        <v>0</v>
      </c>
      <c r="BL142" s="20" t="s">
        <v>158</v>
      </c>
      <c r="BM142" s="20" t="s">
        <v>187</v>
      </c>
    </row>
    <row r="143" spans="2:65" s="10" customFormat="1" ht="16.5" customHeight="1">
      <c r="B143" s="169"/>
      <c r="C143" s="170"/>
      <c r="D143" s="170"/>
      <c r="E143" s="171" t="s">
        <v>5</v>
      </c>
      <c r="F143" s="260" t="s">
        <v>182</v>
      </c>
      <c r="G143" s="261"/>
      <c r="H143" s="261"/>
      <c r="I143" s="261"/>
      <c r="J143" s="170"/>
      <c r="K143" s="172">
        <v>23.77</v>
      </c>
      <c r="L143" s="170"/>
      <c r="M143" s="170"/>
      <c r="N143" s="170"/>
      <c r="O143" s="170"/>
      <c r="P143" s="170"/>
      <c r="Q143" s="170"/>
      <c r="R143" s="173"/>
      <c r="T143" s="174"/>
      <c r="U143" s="170"/>
      <c r="V143" s="170"/>
      <c r="W143" s="170"/>
      <c r="X143" s="170"/>
      <c r="Y143" s="170"/>
      <c r="Z143" s="170"/>
      <c r="AA143" s="175"/>
      <c r="AT143" s="176" t="s">
        <v>161</v>
      </c>
      <c r="AU143" s="176" t="s">
        <v>112</v>
      </c>
      <c r="AV143" s="10" t="s">
        <v>112</v>
      </c>
      <c r="AW143" s="10" t="s">
        <v>36</v>
      </c>
      <c r="AX143" s="10" t="s">
        <v>78</v>
      </c>
      <c r="AY143" s="176" t="s">
        <v>153</v>
      </c>
    </row>
    <row r="144" spans="2:65" s="10" customFormat="1" ht="16.5" customHeight="1">
      <c r="B144" s="169"/>
      <c r="C144" s="170"/>
      <c r="D144" s="170"/>
      <c r="E144" s="171" t="s">
        <v>5</v>
      </c>
      <c r="F144" s="262" t="s">
        <v>183</v>
      </c>
      <c r="G144" s="263"/>
      <c r="H144" s="263"/>
      <c r="I144" s="263"/>
      <c r="J144" s="170"/>
      <c r="K144" s="172">
        <v>33.909999999999997</v>
      </c>
      <c r="L144" s="170"/>
      <c r="M144" s="170"/>
      <c r="N144" s="170"/>
      <c r="O144" s="170"/>
      <c r="P144" s="170"/>
      <c r="Q144" s="170"/>
      <c r="R144" s="173"/>
      <c r="T144" s="174"/>
      <c r="U144" s="170"/>
      <c r="V144" s="170"/>
      <c r="W144" s="170"/>
      <c r="X144" s="170"/>
      <c r="Y144" s="170"/>
      <c r="Z144" s="170"/>
      <c r="AA144" s="175"/>
      <c r="AT144" s="176" t="s">
        <v>161</v>
      </c>
      <c r="AU144" s="176" t="s">
        <v>112</v>
      </c>
      <c r="AV144" s="10" t="s">
        <v>112</v>
      </c>
      <c r="AW144" s="10" t="s">
        <v>36</v>
      </c>
      <c r="AX144" s="10" t="s">
        <v>78</v>
      </c>
      <c r="AY144" s="176" t="s">
        <v>153</v>
      </c>
    </row>
    <row r="145" spans="2:65" s="11" customFormat="1" ht="16.5" customHeight="1">
      <c r="B145" s="177"/>
      <c r="C145" s="178"/>
      <c r="D145" s="178"/>
      <c r="E145" s="179" t="s">
        <v>5</v>
      </c>
      <c r="F145" s="264" t="s">
        <v>163</v>
      </c>
      <c r="G145" s="265"/>
      <c r="H145" s="265"/>
      <c r="I145" s="265"/>
      <c r="J145" s="178"/>
      <c r="K145" s="180">
        <v>57.68</v>
      </c>
      <c r="L145" s="178"/>
      <c r="M145" s="178"/>
      <c r="N145" s="178"/>
      <c r="O145" s="178"/>
      <c r="P145" s="178"/>
      <c r="Q145" s="178"/>
      <c r="R145" s="181"/>
      <c r="T145" s="182"/>
      <c r="U145" s="178"/>
      <c r="V145" s="178"/>
      <c r="W145" s="178"/>
      <c r="X145" s="178"/>
      <c r="Y145" s="178"/>
      <c r="Z145" s="178"/>
      <c r="AA145" s="183"/>
      <c r="AT145" s="184" t="s">
        <v>161</v>
      </c>
      <c r="AU145" s="184" t="s">
        <v>112</v>
      </c>
      <c r="AV145" s="11" t="s">
        <v>158</v>
      </c>
      <c r="AW145" s="11" t="s">
        <v>36</v>
      </c>
      <c r="AX145" s="11" t="s">
        <v>24</v>
      </c>
      <c r="AY145" s="184" t="s">
        <v>153</v>
      </c>
    </row>
    <row r="146" spans="2:65" s="1" customFormat="1" ht="16.5" customHeight="1">
      <c r="B146" s="133"/>
      <c r="C146" s="162" t="s">
        <v>188</v>
      </c>
      <c r="D146" s="162" t="s">
        <v>154</v>
      </c>
      <c r="E146" s="163" t="s">
        <v>189</v>
      </c>
      <c r="F146" s="257" t="s">
        <v>190</v>
      </c>
      <c r="G146" s="257"/>
      <c r="H146" s="257"/>
      <c r="I146" s="257"/>
      <c r="J146" s="164" t="s">
        <v>180</v>
      </c>
      <c r="K146" s="165">
        <v>70.242000000000004</v>
      </c>
      <c r="L146" s="258">
        <v>0</v>
      </c>
      <c r="M146" s="258"/>
      <c r="N146" s="259">
        <f>ROUND(L146*K146,2)</f>
        <v>0</v>
      </c>
      <c r="O146" s="259"/>
      <c r="P146" s="259"/>
      <c r="Q146" s="259"/>
      <c r="R146" s="136"/>
      <c r="T146" s="166" t="s">
        <v>5</v>
      </c>
      <c r="U146" s="45" t="s">
        <v>43</v>
      </c>
      <c r="V146" s="37"/>
      <c r="W146" s="167">
        <f>V146*K146</f>
        <v>0</v>
      </c>
      <c r="X146" s="167">
        <v>0.19156999999999999</v>
      </c>
      <c r="Y146" s="167">
        <f>X146*K146</f>
        <v>13.456259940000001</v>
      </c>
      <c r="Z146" s="167">
        <v>0</v>
      </c>
      <c r="AA146" s="168">
        <f>Z146*K146</f>
        <v>0</v>
      </c>
      <c r="AR146" s="20" t="s">
        <v>158</v>
      </c>
      <c r="AT146" s="20" t="s">
        <v>154</v>
      </c>
      <c r="AU146" s="20" t="s">
        <v>112</v>
      </c>
      <c r="AY146" s="20" t="s">
        <v>153</v>
      </c>
      <c r="BE146" s="107">
        <f>IF(U146="základní",N146,0)</f>
        <v>0</v>
      </c>
      <c r="BF146" s="107">
        <f>IF(U146="snížená",N146,0)</f>
        <v>0</v>
      </c>
      <c r="BG146" s="107">
        <f>IF(U146="zákl. přenesená",N146,0)</f>
        <v>0</v>
      </c>
      <c r="BH146" s="107">
        <f>IF(U146="sníž. přenesená",N146,0)</f>
        <v>0</v>
      </c>
      <c r="BI146" s="107">
        <f>IF(U146="nulová",N146,0)</f>
        <v>0</v>
      </c>
      <c r="BJ146" s="20" t="s">
        <v>24</v>
      </c>
      <c r="BK146" s="107">
        <f>ROUND(L146*K146,2)</f>
        <v>0</v>
      </c>
      <c r="BL146" s="20" t="s">
        <v>158</v>
      </c>
      <c r="BM146" s="20" t="s">
        <v>191</v>
      </c>
    </row>
    <row r="147" spans="2:65" s="10" customFormat="1" ht="16.5" customHeight="1">
      <c r="B147" s="169"/>
      <c r="C147" s="170"/>
      <c r="D147" s="170"/>
      <c r="E147" s="171" t="s">
        <v>5</v>
      </c>
      <c r="F147" s="260" t="s">
        <v>192</v>
      </c>
      <c r="G147" s="261"/>
      <c r="H147" s="261"/>
      <c r="I147" s="261"/>
      <c r="J147" s="170"/>
      <c r="K147" s="172">
        <v>30.818999999999999</v>
      </c>
      <c r="L147" s="170"/>
      <c r="M147" s="170"/>
      <c r="N147" s="170"/>
      <c r="O147" s="170"/>
      <c r="P147" s="170"/>
      <c r="Q147" s="170"/>
      <c r="R147" s="173"/>
      <c r="T147" s="174"/>
      <c r="U147" s="170"/>
      <c r="V147" s="170"/>
      <c r="W147" s="170"/>
      <c r="X147" s="170"/>
      <c r="Y147" s="170"/>
      <c r="Z147" s="170"/>
      <c r="AA147" s="175"/>
      <c r="AT147" s="176" t="s">
        <v>161</v>
      </c>
      <c r="AU147" s="176" t="s">
        <v>112</v>
      </c>
      <c r="AV147" s="10" t="s">
        <v>112</v>
      </c>
      <c r="AW147" s="10" t="s">
        <v>36</v>
      </c>
      <c r="AX147" s="10" t="s">
        <v>78</v>
      </c>
      <c r="AY147" s="176" t="s">
        <v>153</v>
      </c>
    </row>
    <row r="148" spans="2:65" s="10" customFormat="1" ht="16.5" customHeight="1">
      <c r="B148" s="169"/>
      <c r="C148" s="170"/>
      <c r="D148" s="170"/>
      <c r="E148" s="171" t="s">
        <v>5</v>
      </c>
      <c r="F148" s="262" t="s">
        <v>193</v>
      </c>
      <c r="G148" s="263"/>
      <c r="H148" s="263"/>
      <c r="I148" s="263"/>
      <c r="J148" s="170"/>
      <c r="K148" s="172">
        <v>39.423000000000002</v>
      </c>
      <c r="L148" s="170"/>
      <c r="M148" s="170"/>
      <c r="N148" s="170"/>
      <c r="O148" s="170"/>
      <c r="P148" s="170"/>
      <c r="Q148" s="170"/>
      <c r="R148" s="173"/>
      <c r="T148" s="174"/>
      <c r="U148" s="170"/>
      <c r="V148" s="170"/>
      <c r="W148" s="170"/>
      <c r="X148" s="170"/>
      <c r="Y148" s="170"/>
      <c r="Z148" s="170"/>
      <c r="AA148" s="175"/>
      <c r="AT148" s="176" t="s">
        <v>161</v>
      </c>
      <c r="AU148" s="176" t="s">
        <v>112</v>
      </c>
      <c r="AV148" s="10" t="s">
        <v>112</v>
      </c>
      <c r="AW148" s="10" t="s">
        <v>36</v>
      </c>
      <c r="AX148" s="10" t="s">
        <v>78</v>
      </c>
      <c r="AY148" s="176" t="s">
        <v>153</v>
      </c>
    </row>
    <row r="149" spans="2:65" s="11" customFormat="1" ht="16.5" customHeight="1">
      <c r="B149" s="177"/>
      <c r="C149" s="178"/>
      <c r="D149" s="178"/>
      <c r="E149" s="179" t="s">
        <v>5</v>
      </c>
      <c r="F149" s="264" t="s">
        <v>163</v>
      </c>
      <c r="G149" s="265"/>
      <c r="H149" s="265"/>
      <c r="I149" s="265"/>
      <c r="J149" s="178"/>
      <c r="K149" s="180">
        <v>70.242000000000004</v>
      </c>
      <c r="L149" s="178"/>
      <c r="M149" s="178"/>
      <c r="N149" s="178"/>
      <c r="O149" s="178"/>
      <c r="P149" s="178"/>
      <c r="Q149" s="178"/>
      <c r="R149" s="181"/>
      <c r="T149" s="182"/>
      <c r="U149" s="178"/>
      <c r="V149" s="178"/>
      <c r="W149" s="178"/>
      <c r="X149" s="178"/>
      <c r="Y149" s="178"/>
      <c r="Z149" s="178"/>
      <c r="AA149" s="183"/>
      <c r="AT149" s="184" t="s">
        <v>161</v>
      </c>
      <c r="AU149" s="184" t="s">
        <v>112</v>
      </c>
      <c r="AV149" s="11" t="s">
        <v>158</v>
      </c>
      <c r="AW149" s="11" t="s">
        <v>36</v>
      </c>
      <c r="AX149" s="11" t="s">
        <v>24</v>
      </c>
      <c r="AY149" s="184" t="s">
        <v>153</v>
      </c>
    </row>
    <row r="150" spans="2:65" s="9" customFormat="1" ht="29.85" customHeight="1">
      <c r="B150" s="151"/>
      <c r="C150" s="152"/>
      <c r="D150" s="161" t="s">
        <v>126</v>
      </c>
      <c r="E150" s="161"/>
      <c r="F150" s="161"/>
      <c r="G150" s="161"/>
      <c r="H150" s="161"/>
      <c r="I150" s="161"/>
      <c r="J150" s="161"/>
      <c r="K150" s="161"/>
      <c r="L150" s="161"/>
      <c r="M150" s="161"/>
      <c r="N150" s="272">
        <f>BK150</f>
        <v>0</v>
      </c>
      <c r="O150" s="273"/>
      <c r="P150" s="273"/>
      <c r="Q150" s="273"/>
      <c r="R150" s="154"/>
      <c r="T150" s="155"/>
      <c r="U150" s="152"/>
      <c r="V150" s="152"/>
      <c r="W150" s="156">
        <f>W151</f>
        <v>0</v>
      </c>
      <c r="X150" s="152"/>
      <c r="Y150" s="156">
        <f>Y151</f>
        <v>0.88800000000000001</v>
      </c>
      <c r="Z150" s="152"/>
      <c r="AA150" s="157">
        <f>AA151</f>
        <v>0</v>
      </c>
      <c r="AR150" s="158" t="s">
        <v>24</v>
      </c>
      <c r="AT150" s="159" t="s">
        <v>77</v>
      </c>
      <c r="AU150" s="159" t="s">
        <v>24</v>
      </c>
      <c r="AY150" s="158" t="s">
        <v>153</v>
      </c>
      <c r="BK150" s="160">
        <f>BK151</f>
        <v>0</v>
      </c>
    </row>
    <row r="151" spans="2:65" s="1" customFormat="1" ht="38.25" customHeight="1">
      <c r="B151" s="133"/>
      <c r="C151" s="162" t="s">
        <v>194</v>
      </c>
      <c r="D151" s="162" t="s">
        <v>154</v>
      </c>
      <c r="E151" s="163" t="s">
        <v>195</v>
      </c>
      <c r="F151" s="257" t="s">
        <v>196</v>
      </c>
      <c r="G151" s="257"/>
      <c r="H151" s="257"/>
      <c r="I151" s="257"/>
      <c r="J151" s="164" t="s">
        <v>180</v>
      </c>
      <c r="K151" s="165">
        <v>37</v>
      </c>
      <c r="L151" s="258">
        <v>0</v>
      </c>
      <c r="M151" s="258"/>
      <c r="N151" s="259">
        <f>ROUND(L151*K151,2)</f>
        <v>0</v>
      </c>
      <c r="O151" s="259"/>
      <c r="P151" s="259"/>
      <c r="Q151" s="259"/>
      <c r="R151" s="136"/>
      <c r="T151" s="166" t="s">
        <v>5</v>
      </c>
      <c r="U151" s="45" t="s">
        <v>43</v>
      </c>
      <c r="V151" s="37"/>
      <c r="W151" s="167">
        <f>V151*K151</f>
        <v>0</v>
      </c>
      <c r="X151" s="167">
        <v>2.4E-2</v>
      </c>
      <c r="Y151" s="167">
        <f>X151*K151</f>
        <v>0.88800000000000001</v>
      </c>
      <c r="Z151" s="167">
        <v>0</v>
      </c>
      <c r="AA151" s="168">
        <f>Z151*K151</f>
        <v>0</v>
      </c>
      <c r="AR151" s="20" t="s">
        <v>158</v>
      </c>
      <c r="AT151" s="20" t="s">
        <v>154</v>
      </c>
      <c r="AU151" s="20" t="s">
        <v>112</v>
      </c>
      <c r="AY151" s="20" t="s">
        <v>153</v>
      </c>
      <c r="BE151" s="107">
        <f>IF(U151="základní",N151,0)</f>
        <v>0</v>
      </c>
      <c r="BF151" s="107">
        <f>IF(U151="snížená",N151,0)</f>
        <v>0</v>
      </c>
      <c r="BG151" s="107">
        <f>IF(U151="zákl. přenesená",N151,0)</f>
        <v>0</v>
      </c>
      <c r="BH151" s="107">
        <f>IF(U151="sníž. přenesená",N151,0)</f>
        <v>0</v>
      </c>
      <c r="BI151" s="107">
        <f>IF(U151="nulová",N151,0)</f>
        <v>0</v>
      </c>
      <c r="BJ151" s="20" t="s">
        <v>24</v>
      </c>
      <c r="BK151" s="107">
        <f>ROUND(L151*K151,2)</f>
        <v>0</v>
      </c>
      <c r="BL151" s="20" t="s">
        <v>158</v>
      </c>
      <c r="BM151" s="20" t="s">
        <v>197</v>
      </c>
    </row>
    <row r="152" spans="2:65" s="9" customFormat="1" ht="29.85" customHeight="1">
      <c r="B152" s="151"/>
      <c r="C152" s="152"/>
      <c r="D152" s="161" t="s">
        <v>127</v>
      </c>
      <c r="E152" s="161"/>
      <c r="F152" s="161"/>
      <c r="G152" s="161"/>
      <c r="H152" s="161"/>
      <c r="I152" s="161"/>
      <c r="J152" s="161"/>
      <c r="K152" s="161"/>
      <c r="L152" s="161"/>
      <c r="M152" s="161"/>
      <c r="N152" s="274">
        <f>BK152</f>
        <v>0</v>
      </c>
      <c r="O152" s="275"/>
      <c r="P152" s="275"/>
      <c r="Q152" s="275"/>
      <c r="R152" s="154"/>
      <c r="T152" s="155"/>
      <c r="U152" s="152"/>
      <c r="V152" s="152"/>
      <c r="W152" s="156">
        <f>SUM(W153:W170)</f>
        <v>0</v>
      </c>
      <c r="X152" s="152"/>
      <c r="Y152" s="156">
        <f>SUM(Y153:Y170)</f>
        <v>10.619128288000001</v>
      </c>
      <c r="Z152" s="152"/>
      <c r="AA152" s="157">
        <f>SUM(AA153:AA170)</f>
        <v>75.621532000000002</v>
      </c>
      <c r="AR152" s="158" t="s">
        <v>24</v>
      </c>
      <c r="AT152" s="159" t="s">
        <v>77</v>
      </c>
      <c r="AU152" s="159" t="s">
        <v>24</v>
      </c>
      <c r="AY152" s="158" t="s">
        <v>153</v>
      </c>
      <c r="BK152" s="160">
        <f>SUM(BK153:BK170)</f>
        <v>0</v>
      </c>
    </row>
    <row r="153" spans="2:65" s="1" customFormat="1" ht="25.5" customHeight="1">
      <c r="B153" s="133"/>
      <c r="C153" s="162" t="s">
        <v>198</v>
      </c>
      <c r="D153" s="162" t="s">
        <v>154</v>
      </c>
      <c r="E153" s="163" t="s">
        <v>199</v>
      </c>
      <c r="F153" s="257" t="s">
        <v>200</v>
      </c>
      <c r="G153" s="257"/>
      <c r="H153" s="257"/>
      <c r="I153" s="257"/>
      <c r="J153" s="164" t="s">
        <v>180</v>
      </c>
      <c r="K153" s="165">
        <v>37</v>
      </c>
      <c r="L153" s="258">
        <v>0</v>
      </c>
      <c r="M153" s="258"/>
      <c r="N153" s="259">
        <f>ROUND(L153*K153,2)</f>
        <v>0</v>
      </c>
      <c r="O153" s="259"/>
      <c r="P153" s="259"/>
      <c r="Q153" s="259"/>
      <c r="R153" s="136"/>
      <c r="T153" s="166" t="s">
        <v>5</v>
      </c>
      <c r="U153" s="45" t="s">
        <v>43</v>
      </c>
      <c r="V153" s="37"/>
      <c r="W153" s="167">
        <f>V153*K153</f>
        <v>0</v>
      </c>
      <c r="X153" s="167">
        <v>0</v>
      </c>
      <c r="Y153" s="167">
        <f>X153*K153</f>
        <v>0</v>
      </c>
      <c r="Z153" s="167">
        <v>2.3E-2</v>
      </c>
      <c r="AA153" s="168">
        <f>Z153*K153</f>
        <v>0.85099999999999998</v>
      </c>
      <c r="AR153" s="20" t="s">
        <v>158</v>
      </c>
      <c r="AT153" s="20" t="s">
        <v>154</v>
      </c>
      <c r="AU153" s="20" t="s">
        <v>112</v>
      </c>
      <c r="AY153" s="20" t="s">
        <v>153</v>
      </c>
      <c r="BE153" s="107">
        <f>IF(U153="základní",N153,0)</f>
        <v>0</v>
      </c>
      <c r="BF153" s="107">
        <f>IF(U153="snížená",N153,0)</f>
        <v>0</v>
      </c>
      <c r="BG153" s="107">
        <f>IF(U153="zákl. přenesená",N153,0)</f>
        <v>0</v>
      </c>
      <c r="BH153" s="107">
        <f>IF(U153="sníž. přenesená",N153,0)</f>
        <v>0</v>
      </c>
      <c r="BI153" s="107">
        <f>IF(U153="nulová",N153,0)</f>
        <v>0</v>
      </c>
      <c r="BJ153" s="20" t="s">
        <v>24</v>
      </c>
      <c r="BK153" s="107">
        <f>ROUND(L153*K153,2)</f>
        <v>0</v>
      </c>
      <c r="BL153" s="20" t="s">
        <v>158</v>
      </c>
      <c r="BM153" s="20" t="s">
        <v>201</v>
      </c>
    </row>
    <row r="154" spans="2:65" s="1" customFormat="1" ht="16.5" customHeight="1">
      <c r="B154" s="133"/>
      <c r="C154" s="162" t="s">
        <v>28</v>
      </c>
      <c r="D154" s="162" t="s">
        <v>154</v>
      </c>
      <c r="E154" s="163" t="s">
        <v>202</v>
      </c>
      <c r="F154" s="257" t="s">
        <v>203</v>
      </c>
      <c r="G154" s="257"/>
      <c r="H154" s="257"/>
      <c r="I154" s="257"/>
      <c r="J154" s="164" t="s">
        <v>157</v>
      </c>
      <c r="K154" s="165">
        <v>30.556000000000001</v>
      </c>
      <c r="L154" s="258">
        <v>0</v>
      </c>
      <c r="M154" s="258"/>
      <c r="N154" s="259">
        <f>ROUND(L154*K154,2)</f>
        <v>0</v>
      </c>
      <c r="O154" s="259"/>
      <c r="P154" s="259"/>
      <c r="Q154" s="259"/>
      <c r="R154" s="136"/>
      <c r="T154" s="166" t="s">
        <v>5</v>
      </c>
      <c r="U154" s="45" t="s">
        <v>43</v>
      </c>
      <c r="V154" s="37"/>
      <c r="W154" s="167">
        <f>V154*K154</f>
        <v>0</v>
      </c>
      <c r="X154" s="167">
        <v>1.47E-3</v>
      </c>
      <c r="Y154" s="167">
        <f>X154*K154</f>
        <v>4.4917319999999997E-2</v>
      </c>
      <c r="Z154" s="167">
        <v>2.4470000000000001</v>
      </c>
      <c r="AA154" s="168">
        <f>Z154*K154</f>
        <v>74.770532000000003</v>
      </c>
      <c r="AR154" s="20" t="s">
        <v>158</v>
      </c>
      <c r="AT154" s="20" t="s">
        <v>154</v>
      </c>
      <c r="AU154" s="20" t="s">
        <v>112</v>
      </c>
      <c r="AY154" s="20" t="s">
        <v>153</v>
      </c>
      <c r="BE154" s="107">
        <f>IF(U154="základní",N154,0)</f>
        <v>0</v>
      </c>
      <c r="BF154" s="107">
        <f>IF(U154="snížená",N154,0)</f>
        <v>0</v>
      </c>
      <c r="BG154" s="107">
        <f>IF(U154="zákl. přenesená",N154,0)</f>
        <v>0</v>
      </c>
      <c r="BH154" s="107">
        <f>IF(U154="sníž. přenesená",N154,0)</f>
        <v>0</v>
      </c>
      <c r="BI154" s="107">
        <f>IF(U154="nulová",N154,0)</f>
        <v>0</v>
      </c>
      <c r="BJ154" s="20" t="s">
        <v>24</v>
      </c>
      <c r="BK154" s="107">
        <f>ROUND(L154*K154,2)</f>
        <v>0</v>
      </c>
      <c r="BL154" s="20" t="s">
        <v>158</v>
      </c>
      <c r="BM154" s="20" t="s">
        <v>204</v>
      </c>
    </row>
    <row r="155" spans="2:65" s="10" customFormat="1" ht="25.5" customHeight="1">
      <c r="B155" s="169"/>
      <c r="C155" s="170"/>
      <c r="D155" s="170"/>
      <c r="E155" s="171" t="s">
        <v>5</v>
      </c>
      <c r="F155" s="260" t="s">
        <v>205</v>
      </c>
      <c r="G155" s="261"/>
      <c r="H155" s="261"/>
      <c r="I155" s="261"/>
      <c r="J155" s="170"/>
      <c r="K155" s="172">
        <v>4.7539999999999996</v>
      </c>
      <c r="L155" s="170"/>
      <c r="M155" s="170"/>
      <c r="N155" s="170"/>
      <c r="O155" s="170"/>
      <c r="P155" s="170"/>
      <c r="Q155" s="170"/>
      <c r="R155" s="173"/>
      <c r="T155" s="174"/>
      <c r="U155" s="170"/>
      <c r="V155" s="170"/>
      <c r="W155" s="170"/>
      <c r="X155" s="170"/>
      <c r="Y155" s="170"/>
      <c r="Z155" s="170"/>
      <c r="AA155" s="175"/>
      <c r="AT155" s="176" t="s">
        <v>161</v>
      </c>
      <c r="AU155" s="176" t="s">
        <v>112</v>
      </c>
      <c r="AV155" s="10" t="s">
        <v>112</v>
      </c>
      <c r="AW155" s="10" t="s">
        <v>36</v>
      </c>
      <c r="AX155" s="10" t="s">
        <v>78</v>
      </c>
      <c r="AY155" s="176" t="s">
        <v>153</v>
      </c>
    </row>
    <row r="156" spans="2:65" s="10" customFormat="1" ht="25.5" customHeight="1">
      <c r="B156" s="169"/>
      <c r="C156" s="170"/>
      <c r="D156" s="170"/>
      <c r="E156" s="171" t="s">
        <v>5</v>
      </c>
      <c r="F156" s="262" t="s">
        <v>206</v>
      </c>
      <c r="G156" s="263"/>
      <c r="H156" s="263"/>
      <c r="I156" s="263"/>
      <c r="J156" s="170"/>
      <c r="K156" s="172">
        <v>6.782</v>
      </c>
      <c r="L156" s="170"/>
      <c r="M156" s="170"/>
      <c r="N156" s="170"/>
      <c r="O156" s="170"/>
      <c r="P156" s="170"/>
      <c r="Q156" s="170"/>
      <c r="R156" s="173"/>
      <c r="T156" s="174"/>
      <c r="U156" s="170"/>
      <c r="V156" s="170"/>
      <c r="W156" s="170"/>
      <c r="X156" s="170"/>
      <c r="Y156" s="170"/>
      <c r="Z156" s="170"/>
      <c r="AA156" s="175"/>
      <c r="AT156" s="176" t="s">
        <v>161</v>
      </c>
      <c r="AU156" s="176" t="s">
        <v>112</v>
      </c>
      <c r="AV156" s="10" t="s">
        <v>112</v>
      </c>
      <c r="AW156" s="10" t="s">
        <v>36</v>
      </c>
      <c r="AX156" s="10" t="s">
        <v>78</v>
      </c>
      <c r="AY156" s="176" t="s">
        <v>153</v>
      </c>
    </row>
    <row r="157" spans="2:65" s="10" customFormat="1" ht="16.5" customHeight="1">
      <c r="B157" s="169"/>
      <c r="C157" s="170"/>
      <c r="D157" s="170"/>
      <c r="E157" s="171" t="s">
        <v>5</v>
      </c>
      <c r="F157" s="262" t="s">
        <v>207</v>
      </c>
      <c r="G157" s="263"/>
      <c r="H157" s="263"/>
      <c r="I157" s="263"/>
      <c r="J157" s="170"/>
      <c r="K157" s="172">
        <v>7.24</v>
      </c>
      <c r="L157" s="170"/>
      <c r="M157" s="170"/>
      <c r="N157" s="170"/>
      <c r="O157" s="170"/>
      <c r="P157" s="170"/>
      <c r="Q157" s="170"/>
      <c r="R157" s="173"/>
      <c r="T157" s="174"/>
      <c r="U157" s="170"/>
      <c r="V157" s="170"/>
      <c r="W157" s="170"/>
      <c r="X157" s="170"/>
      <c r="Y157" s="170"/>
      <c r="Z157" s="170"/>
      <c r="AA157" s="175"/>
      <c r="AT157" s="176" t="s">
        <v>161</v>
      </c>
      <c r="AU157" s="176" t="s">
        <v>112</v>
      </c>
      <c r="AV157" s="10" t="s">
        <v>112</v>
      </c>
      <c r="AW157" s="10" t="s">
        <v>36</v>
      </c>
      <c r="AX157" s="10" t="s">
        <v>78</v>
      </c>
      <c r="AY157" s="176" t="s">
        <v>153</v>
      </c>
    </row>
    <row r="158" spans="2:65" s="10" customFormat="1" ht="16.5" customHeight="1">
      <c r="B158" s="169"/>
      <c r="C158" s="170"/>
      <c r="D158" s="170"/>
      <c r="E158" s="171" t="s">
        <v>5</v>
      </c>
      <c r="F158" s="262" t="s">
        <v>208</v>
      </c>
      <c r="G158" s="263"/>
      <c r="H158" s="263"/>
      <c r="I158" s="263"/>
      <c r="J158" s="170"/>
      <c r="K158" s="172">
        <v>11.78</v>
      </c>
      <c r="L158" s="170"/>
      <c r="M158" s="170"/>
      <c r="N158" s="170"/>
      <c r="O158" s="170"/>
      <c r="P158" s="170"/>
      <c r="Q158" s="170"/>
      <c r="R158" s="173"/>
      <c r="T158" s="174"/>
      <c r="U158" s="170"/>
      <c r="V158" s="170"/>
      <c r="W158" s="170"/>
      <c r="X158" s="170"/>
      <c r="Y158" s="170"/>
      <c r="Z158" s="170"/>
      <c r="AA158" s="175"/>
      <c r="AT158" s="176" t="s">
        <v>161</v>
      </c>
      <c r="AU158" s="176" t="s">
        <v>112</v>
      </c>
      <c r="AV158" s="10" t="s">
        <v>112</v>
      </c>
      <c r="AW158" s="10" t="s">
        <v>36</v>
      </c>
      <c r="AX158" s="10" t="s">
        <v>78</v>
      </c>
      <c r="AY158" s="176" t="s">
        <v>153</v>
      </c>
    </row>
    <row r="159" spans="2:65" s="11" customFormat="1" ht="16.5" customHeight="1">
      <c r="B159" s="177"/>
      <c r="C159" s="178"/>
      <c r="D159" s="178"/>
      <c r="E159" s="179" t="s">
        <v>5</v>
      </c>
      <c r="F159" s="264" t="s">
        <v>163</v>
      </c>
      <c r="G159" s="265"/>
      <c r="H159" s="265"/>
      <c r="I159" s="265"/>
      <c r="J159" s="178"/>
      <c r="K159" s="180">
        <v>30.556000000000001</v>
      </c>
      <c r="L159" s="178"/>
      <c r="M159" s="178"/>
      <c r="N159" s="178"/>
      <c r="O159" s="178"/>
      <c r="P159" s="178"/>
      <c r="Q159" s="178"/>
      <c r="R159" s="181"/>
      <c r="T159" s="182"/>
      <c r="U159" s="178"/>
      <c r="V159" s="178"/>
      <c r="W159" s="178"/>
      <c r="X159" s="178"/>
      <c r="Y159" s="178"/>
      <c r="Z159" s="178"/>
      <c r="AA159" s="183"/>
      <c r="AT159" s="184" t="s">
        <v>161</v>
      </c>
      <c r="AU159" s="184" t="s">
        <v>112</v>
      </c>
      <c r="AV159" s="11" t="s">
        <v>158</v>
      </c>
      <c r="AW159" s="11" t="s">
        <v>36</v>
      </c>
      <c r="AX159" s="11" t="s">
        <v>24</v>
      </c>
      <c r="AY159" s="184" t="s">
        <v>153</v>
      </c>
    </row>
    <row r="160" spans="2:65" s="1" customFormat="1" ht="25.5" customHeight="1">
      <c r="B160" s="133"/>
      <c r="C160" s="185" t="s">
        <v>209</v>
      </c>
      <c r="D160" s="185" t="s">
        <v>210</v>
      </c>
      <c r="E160" s="186" t="s">
        <v>211</v>
      </c>
      <c r="F160" s="266" t="s">
        <v>212</v>
      </c>
      <c r="G160" s="266"/>
      <c r="H160" s="266"/>
      <c r="I160" s="266"/>
      <c r="J160" s="187" t="s">
        <v>213</v>
      </c>
      <c r="K160" s="188">
        <v>163.93</v>
      </c>
      <c r="L160" s="267">
        <v>0</v>
      </c>
      <c r="M160" s="267"/>
      <c r="N160" s="268">
        <f>ROUND(L160*K160,2)</f>
        <v>0</v>
      </c>
      <c r="O160" s="259"/>
      <c r="P160" s="259"/>
      <c r="Q160" s="259"/>
      <c r="R160" s="136"/>
      <c r="T160" s="166" t="s">
        <v>5</v>
      </c>
      <c r="U160" s="45" t="s">
        <v>43</v>
      </c>
      <c r="V160" s="37"/>
      <c r="W160" s="167">
        <f>V160*K160</f>
        <v>0</v>
      </c>
      <c r="X160" s="167">
        <v>1E-3</v>
      </c>
      <c r="Y160" s="167">
        <f>X160*K160</f>
        <v>0.16393000000000002</v>
      </c>
      <c r="Z160" s="167">
        <v>0</v>
      </c>
      <c r="AA160" s="168">
        <f>Z160*K160</f>
        <v>0</v>
      </c>
      <c r="AR160" s="20" t="s">
        <v>194</v>
      </c>
      <c r="AT160" s="20" t="s">
        <v>210</v>
      </c>
      <c r="AU160" s="20" t="s">
        <v>112</v>
      </c>
      <c r="AY160" s="20" t="s">
        <v>153</v>
      </c>
      <c r="BE160" s="107">
        <f>IF(U160="základní",N160,0)</f>
        <v>0</v>
      </c>
      <c r="BF160" s="107">
        <f>IF(U160="snížená",N160,0)</f>
        <v>0</v>
      </c>
      <c r="BG160" s="107">
        <f>IF(U160="zákl. přenesená",N160,0)</f>
        <v>0</v>
      </c>
      <c r="BH160" s="107">
        <f>IF(U160="sníž. přenesená",N160,0)</f>
        <v>0</v>
      </c>
      <c r="BI160" s="107">
        <f>IF(U160="nulová",N160,0)</f>
        <v>0</v>
      </c>
      <c r="BJ160" s="20" t="s">
        <v>24</v>
      </c>
      <c r="BK160" s="107">
        <f>ROUND(L160*K160,2)</f>
        <v>0</v>
      </c>
      <c r="BL160" s="20" t="s">
        <v>158</v>
      </c>
      <c r="BM160" s="20" t="s">
        <v>214</v>
      </c>
    </row>
    <row r="161" spans="2:65" s="10" customFormat="1" ht="25.5" customHeight="1">
      <c r="B161" s="169"/>
      <c r="C161" s="170"/>
      <c r="D161" s="170"/>
      <c r="E161" s="171" t="s">
        <v>5</v>
      </c>
      <c r="F161" s="260" t="s">
        <v>215</v>
      </c>
      <c r="G161" s="261"/>
      <c r="H161" s="261"/>
      <c r="I161" s="261"/>
      <c r="J161" s="170"/>
      <c r="K161" s="172">
        <v>65.52</v>
      </c>
      <c r="L161" s="170"/>
      <c r="M161" s="170"/>
      <c r="N161" s="170"/>
      <c r="O161" s="170"/>
      <c r="P161" s="170"/>
      <c r="Q161" s="170"/>
      <c r="R161" s="173"/>
      <c r="T161" s="174"/>
      <c r="U161" s="170"/>
      <c r="V161" s="170"/>
      <c r="W161" s="170"/>
      <c r="X161" s="170"/>
      <c r="Y161" s="170"/>
      <c r="Z161" s="170"/>
      <c r="AA161" s="175"/>
      <c r="AT161" s="176" t="s">
        <v>161</v>
      </c>
      <c r="AU161" s="176" t="s">
        <v>112</v>
      </c>
      <c r="AV161" s="10" t="s">
        <v>112</v>
      </c>
      <c r="AW161" s="10" t="s">
        <v>36</v>
      </c>
      <c r="AX161" s="10" t="s">
        <v>78</v>
      </c>
      <c r="AY161" s="176" t="s">
        <v>153</v>
      </c>
    </row>
    <row r="162" spans="2:65" s="10" customFormat="1" ht="25.5" customHeight="1">
      <c r="B162" s="169"/>
      <c r="C162" s="170"/>
      <c r="D162" s="170"/>
      <c r="E162" s="171" t="s">
        <v>5</v>
      </c>
      <c r="F162" s="262" t="s">
        <v>216</v>
      </c>
      <c r="G162" s="263"/>
      <c r="H162" s="263"/>
      <c r="I162" s="263"/>
      <c r="J162" s="170"/>
      <c r="K162" s="172">
        <v>98.41</v>
      </c>
      <c r="L162" s="170"/>
      <c r="M162" s="170"/>
      <c r="N162" s="170"/>
      <c r="O162" s="170"/>
      <c r="P162" s="170"/>
      <c r="Q162" s="170"/>
      <c r="R162" s="173"/>
      <c r="T162" s="174"/>
      <c r="U162" s="170"/>
      <c r="V162" s="170"/>
      <c r="W162" s="170"/>
      <c r="X162" s="170"/>
      <c r="Y162" s="170"/>
      <c r="Z162" s="170"/>
      <c r="AA162" s="175"/>
      <c r="AT162" s="176" t="s">
        <v>161</v>
      </c>
      <c r="AU162" s="176" t="s">
        <v>112</v>
      </c>
      <c r="AV162" s="10" t="s">
        <v>112</v>
      </c>
      <c r="AW162" s="10" t="s">
        <v>36</v>
      </c>
      <c r="AX162" s="10" t="s">
        <v>78</v>
      </c>
      <c r="AY162" s="176" t="s">
        <v>153</v>
      </c>
    </row>
    <row r="163" spans="2:65" s="11" customFormat="1" ht="16.5" customHeight="1">
      <c r="B163" s="177"/>
      <c r="C163" s="178"/>
      <c r="D163" s="178"/>
      <c r="E163" s="179" t="s">
        <v>5</v>
      </c>
      <c r="F163" s="264" t="s">
        <v>163</v>
      </c>
      <c r="G163" s="265"/>
      <c r="H163" s="265"/>
      <c r="I163" s="265"/>
      <c r="J163" s="178"/>
      <c r="K163" s="180">
        <v>163.93</v>
      </c>
      <c r="L163" s="178"/>
      <c r="M163" s="178"/>
      <c r="N163" s="178"/>
      <c r="O163" s="178"/>
      <c r="P163" s="178"/>
      <c r="Q163" s="178"/>
      <c r="R163" s="181"/>
      <c r="T163" s="182"/>
      <c r="U163" s="178"/>
      <c r="V163" s="178"/>
      <c r="W163" s="178"/>
      <c r="X163" s="178"/>
      <c r="Y163" s="178"/>
      <c r="Z163" s="178"/>
      <c r="AA163" s="183"/>
      <c r="AT163" s="184" t="s">
        <v>161</v>
      </c>
      <c r="AU163" s="184" t="s">
        <v>112</v>
      </c>
      <c r="AV163" s="11" t="s">
        <v>158</v>
      </c>
      <c r="AW163" s="11" t="s">
        <v>36</v>
      </c>
      <c r="AX163" s="11" t="s">
        <v>24</v>
      </c>
      <c r="AY163" s="184" t="s">
        <v>153</v>
      </c>
    </row>
    <row r="164" spans="2:65" s="1" customFormat="1" ht="25.5" customHeight="1">
      <c r="B164" s="133"/>
      <c r="C164" s="185" t="s">
        <v>217</v>
      </c>
      <c r="D164" s="185" t="s">
        <v>210</v>
      </c>
      <c r="E164" s="186" t="s">
        <v>218</v>
      </c>
      <c r="F164" s="266" t="s">
        <v>219</v>
      </c>
      <c r="G164" s="266"/>
      <c r="H164" s="266"/>
      <c r="I164" s="266"/>
      <c r="J164" s="187" t="s">
        <v>220</v>
      </c>
      <c r="K164" s="188">
        <v>30</v>
      </c>
      <c r="L164" s="267">
        <v>0</v>
      </c>
      <c r="M164" s="267"/>
      <c r="N164" s="268">
        <f>ROUND(L164*K164,2)</f>
        <v>0</v>
      </c>
      <c r="O164" s="259"/>
      <c r="P164" s="259"/>
      <c r="Q164" s="259"/>
      <c r="R164" s="136"/>
      <c r="T164" s="166" t="s">
        <v>5</v>
      </c>
      <c r="U164" s="45" t="s">
        <v>43</v>
      </c>
      <c r="V164" s="37"/>
      <c r="W164" s="167">
        <f>V164*K164</f>
        <v>0</v>
      </c>
      <c r="X164" s="167">
        <v>0.34699999999999998</v>
      </c>
      <c r="Y164" s="167">
        <f>X164*K164</f>
        <v>10.41</v>
      </c>
      <c r="Z164" s="167">
        <v>0</v>
      </c>
      <c r="AA164" s="168">
        <f>Z164*K164</f>
        <v>0</v>
      </c>
      <c r="AR164" s="20" t="s">
        <v>194</v>
      </c>
      <c r="AT164" s="20" t="s">
        <v>210</v>
      </c>
      <c r="AU164" s="20" t="s">
        <v>112</v>
      </c>
      <c r="AY164" s="20" t="s">
        <v>153</v>
      </c>
      <c r="BE164" s="107">
        <f>IF(U164="základní",N164,0)</f>
        <v>0</v>
      </c>
      <c r="BF164" s="107">
        <f>IF(U164="snížená",N164,0)</f>
        <v>0</v>
      </c>
      <c r="BG164" s="107">
        <f>IF(U164="zákl. přenesená",N164,0)</f>
        <v>0</v>
      </c>
      <c r="BH164" s="107">
        <f>IF(U164="sníž. přenesená",N164,0)</f>
        <v>0</v>
      </c>
      <c r="BI164" s="107">
        <f>IF(U164="nulová",N164,0)</f>
        <v>0</v>
      </c>
      <c r="BJ164" s="20" t="s">
        <v>24</v>
      </c>
      <c r="BK164" s="107">
        <f>ROUND(L164*K164,2)</f>
        <v>0</v>
      </c>
      <c r="BL164" s="20" t="s">
        <v>158</v>
      </c>
      <c r="BM164" s="20" t="s">
        <v>221</v>
      </c>
    </row>
    <row r="165" spans="2:65" s="1" customFormat="1" ht="38.25" customHeight="1">
      <c r="B165" s="133"/>
      <c r="C165" s="185" t="s">
        <v>222</v>
      </c>
      <c r="D165" s="185" t="s">
        <v>210</v>
      </c>
      <c r="E165" s="186" t="s">
        <v>223</v>
      </c>
      <c r="F165" s="266" t="s">
        <v>224</v>
      </c>
      <c r="G165" s="266"/>
      <c r="H165" s="266"/>
      <c r="I165" s="266"/>
      <c r="J165" s="187" t="s">
        <v>180</v>
      </c>
      <c r="K165" s="188">
        <v>280.96800000000002</v>
      </c>
      <c r="L165" s="267">
        <v>0</v>
      </c>
      <c r="M165" s="267"/>
      <c r="N165" s="268">
        <f>ROUND(L165*K165,2)</f>
        <v>0</v>
      </c>
      <c r="O165" s="259"/>
      <c r="P165" s="259"/>
      <c r="Q165" s="259"/>
      <c r="R165" s="136"/>
      <c r="T165" s="166" t="s">
        <v>5</v>
      </c>
      <c r="U165" s="45" t="s">
        <v>43</v>
      </c>
      <c r="V165" s="37"/>
      <c r="W165" s="167">
        <f>V165*K165</f>
        <v>0</v>
      </c>
      <c r="X165" s="167">
        <v>9.9999999999999995E-7</v>
      </c>
      <c r="Y165" s="167">
        <f>X165*K165</f>
        <v>2.8096799999999998E-4</v>
      </c>
      <c r="Z165" s="167">
        <v>0</v>
      </c>
      <c r="AA165" s="168">
        <f>Z165*K165</f>
        <v>0</v>
      </c>
      <c r="AR165" s="20" t="s">
        <v>194</v>
      </c>
      <c r="AT165" s="20" t="s">
        <v>210</v>
      </c>
      <c r="AU165" s="20" t="s">
        <v>112</v>
      </c>
      <c r="AY165" s="20" t="s">
        <v>153</v>
      </c>
      <c r="BE165" s="107">
        <f>IF(U165="základní",N165,0)</f>
        <v>0</v>
      </c>
      <c r="BF165" s="107">
        <f>IF(U165="snížená",N165,0)</f>
        <v>0</v>
      </c>
      <c r="BG165" s="107">
        <f>IF(U165="zákl. přenesená",N165,0)</f>
        <v>0</v>
      </c>
      <c r="BH165" s="107">
        <f>IF(U165="sníž. přenesená",N165,0)</f>
        <v>0</v>
      </c>
      <c r="BI165" s="107">
        <f>IF(U165="nulová",N165,0)</f>
        <v>0</v>
      </c>
      <c r="BJ165" s="20" t="s">
        <v>24</v>
      </c>
      <c r="BK165" s="107">
        <f>ROUND(L165*K165,2)</f>
        <v>0</v>
      </c>
      <c r="BL165" s="20" t="s">
        <v>158</v>
      </c>
      <c r="BM165" s="20" t="s">
        <v>225</v>
      </c>
    </row>
    <row r="166" spans="2:65" s="1" customFormat="1" ht="16.5" customHeight="1">
      <c r="B166" s="133"/>
      <c r="C166" s="162" t="s">
        <v>226</v>
      </c>
      <c r="D166" s="162" t="s">
        <v>154</v>
      </c>
      <c r="E166" s="163" t="s">
        <v>227</v>
      </c>
      <c r="F166" s="257" t="s">
        <v>228</v>
      </c>
      <c r="G166" s="257"/>
      <c r="H166" s="257"/>
      <c r="I166" s="257"/>
      <c r="J166" s="164" t="s">
        <v>157</v>
      </c>
      <c r="K166" s="165">
        <v>25.122</v>
      </c>
      <c r="L166" s="258">
        <v>0</v>
      </c>
      <c r="M166" s="258"/>
      <c r="N166" s="259">
        <f>ROUND(L166*K166,2)</f>
        <v>0</v>
      </c>
      <c r="O166" s="259"/>
      <c r="P166" s="259"/>
      <c r="Q166" s="259"/>
      <c r="R166" s="136"/>
      <c r="T166" s="166" t="s">
        <v>5</v>
      </c>
      <c r="U166" s="45" t="s">
        <v>43</v>
      </c>
      <c r="V166" s="37"/>
      <c r="W166" s="167">
        <f>V166*K166</f>
        <v>0</v>
      </c>
      <c r="X166" s="167">
        <v>0</v>
      </c>
      <c r="Y166" s="167">
        <f>X166*K166</f>
        <v>0</v>
      </c>
      <c r="Z166" s="167">
        <v>0</v>
      </c>
      <c r="AA166" s="168">
        <f>Z166*K166</f>
        <v>0</v>
      </c>
      <c r="AR166" s="20" t="s">
        <v>158</v>
      </c>
      <c r="AT166" s="20" t="s">
        <v>154</v>
      </c>
      <c r="AU166" s="20" t="s">
        <v>112</v>
      </c>
      <c r="AY166" s="20" t="s">
        <v>153</v>
      </c>
      <c r="BE166" s="107">
        <f>IF(U166="základní",N166,0)</f>
        <v>0</v>
      </c>
      <c r="BF166" s="107">
        <f>IF(U166="snížená",N166,0)</f>
        <v>0</v>
      </c>
      <c r="BG166" s="107">
        <f>IF(U166="zákl. přenesená",N166,0)</f>
        <v>0</v>
      </c>
      <c r="BH166" s="107">
        <f>IF(U166="sníž. přenesená",N166,0)</f>
        <v>0</v>
      </c>
      <c r="BI166" s="107">
        <f>IF(U166="nulová",N166,0)</f>
        <v>0</v>
      </c>
      <c r="BJ166" s="20" t="s">
        <v>24</v>
      </c>
      <c r="BK166" s="107">
        <f>ROUND(L166*K166,2)</f>
        <v>0</v>
      </c>
      <c r="BL166" s="20" t="s">
        <v>158</v>
      </c>
      <c r="BM166" s="20" t="s">
        <v>229</v>
      </c>
    </row>
    <row r="167" spans="2:65" s="10" customFormat="1" ht="16.5" customHeight="1">
      <c r="B167" s="169"/>
      <c r="C167" s="170"/>
      <c r="D167" s="170"/>
      <c r="E167" s="171" t="s">
        <v>5</v>
      </c>
      <c r="F167" s="260" t="s">
        <v>230</v>
      </c>
      <c r="G167" s="261"/>
      <c r="H167" s="261"/>
      <c r="I167" s="261"/>
      <c r="J167" s="170"/>
      <c r="K167" s="172">
        <v>10.518000000000001</v>
      </c>
      <c r="L167" s="170"/>
      <c r="M167" s="170"/>
      <c r="N167" s="170"/>
      <c r="O167" s="170"/>
      <c r="P167" s="170"/>
      <c r="Q167" s="170"/>
      <c r="R167" s="173"/>
      <c r="T167" s="174"/>
      <c r="U167" s="170"/>
      <c r="V167" s="170"/>
      <c r="W167" s="170"/>
      <c r="X167" s="170"/>
      <c r="Y167" s="170"/>
      <c r="Z167" s="170"/>
      <c r="AA167" s="175"/>
      <c r="AT167" s="176" t="s">
        <v>161</v>
      </c>
      <c r="AU167" s="176" t="s">
        <v>112</v>
      </c>
      <c r="AV167" s="10" t="s">
        <v>112</v>
      </c>
      <c r="AW167" s="10" t="s">
        <v>36</v>
      </c>
      <c r="AX167" s="10" t="s">
        <v>78</v>
      </c>
      <c r="AY167" s="176" t="s">
        <v>153</v>
      </c>
    </row>
    <row r="168" spans="2:65" s="10" customFormat="1" ht="16.5" customHeight="1">
      <c r="B168" s="169"/>
      <c r="C168" s="170"/>
      <c r="D168" s="170"/>
      <c r="E168" s="171" t="s">
        <v>5</v>
      </c>
      <c r="F168" s="262" t="s">
        <v>231</v>
      </c>
      <c r="G168" s="263"/>
      <c r="H168" s="263"/>
      <c r="I168" s="263"/>
      <c r="J168" s="170"/>
      <c r="K168" s="172">
        <v>14.603999999999999</v>
      </c>
      <c r="L168" s="170"/>
      <c r="M168" s="170"/>
      <c r="N168" s="170"/>
      <c r="O168" s="170"/>
      <c r="P168" s="170"/>
      <c r="Q168" s="170"/>
      <c r="R168" s="173"/>
      <c r="T168" s="174"/>
      <c r="U168" s="170"/>
      <c r="V168" s="170"/>
      <c r="W168" s="170"/>
      <c r="X168" s="170"/>
      <c r="Y168" s="170"/>
      <c r="Z168" s="170"/>
      <c r="AA168" s="175"/>
      <c r="AT168" s="176" t="s">
        <v>161</v>
      </c>
      <c r="AU168" s="176" t="s">
        <v>112</v>
      </c>
      <c r="AV168" s="10" t="s">
        <v>112</v>
      </c>
      <c r="AW168" s="10" t="s">
        <v>36</v>
      </c>
      <c r="AX168" s="10" t="s">
        <v>78</v>
      </c>
      <c r="AY168" s="176" t="s">
        <v>153</v>
      </c>
    </row>
    <row r="169" spans="2:65" s="11" customFormat="1" ht="16.5" customHeight="1">
      <c r="B169" s="177"/>
      <c r="C169" s="178"/>
      <c r="D169" s="178"/>
      <c r="E169" s="179" t="s">
        <v>5</v>
      </c>
      <c r="F169" s="264" t="s">
        <v>163</v>
      </c>
      <c r="G169" s="265"/>
      <c r="H169" s="265"/>
      <c r="I169" s="265"/>
      <c r="J169" s="178"/>
      <c r="K169" s="180">
        <v>25.122</v>
      </c>
      <c r="L169" s="178"/>
      <c r="M169" s="178"/>
      <c r="N169" s="178"/>
      <c r="O169" s="178"/>
      <c r="P169" s="178"/>
      <c r="Q169" s="178"/>
      <c r="R169" s="181"/>
      <c r="T169" s="182"/>
      <c r="U169" s="178"/>
      <c r="V169" s="178"/>
      <c r="W169" s="178"/>
      <c r="X169" s="178"/>
      <c r="Y169" s="178"/>
      <c r="Z169" s="178"/>
      <c r="AA169" s="183"/>
      <c r="AT169" s="184" t="s">
        <v>161</v>
      </c>
      <c r="AU169" s="184" t="s">
        <v>112</v>
      </c>
      <c r="AV169" s="11" t="s">
        <v>158</v>
      </c>
      <c r="AW169" s="11" t="s">
        <v>36</v>
      </c>
      <c r="AX169" s="11" t="s">
        <v>24</v>
      </c>
      <c r="AY169" s="184" t="s">
        <v>153</v>
      </c>
    </row>
    <row r="170" spans="2:65" s="1" customFormat="1" ht="16.5" customHeight="1">
      <c r="B170" s="133"/>
      <c r="C170" s="162" t="s">
        <v>11</v>
      </c>
      <c r="D170" s="162" t="s">
        <v>154</v>
      </c>
      <c r="E170" s="163" t="s">
        <v>232</v>
      </c>
      <c r="F170" s="257" t="s">
        <v>233</v>
      </c>
      <c r="G170" s="257"/>
      <c r="H170" s="257"/>
      <c r="I170" s="257"/>
      <c r="J170" s="164" t="s">
        <v>180</v>
      </c>
      <c r="K170" s="165">
        <v>37</v>
      </c>
      <c r="L170" s="258">
        <v>0</v>
      </c>
      <c r="M170" s="258"/>
      <c r="N170" s="259">
        <f>ROUND(L170*K170,2)</f>
        <v>0</v>
      </c>
      <c r="O170" s="259"/>
      <c r="P170" s="259"/>
      <c r="Q170" s="259"/>
      <c r="R170" s="136"/>
      <c r="T170" s="166" t="s">
        <v>5</v>
      </c>
      <c r="U170" s="45" t="s">
        <v>43</v>
      </c>
      <c r="V170" s="37"/>
      <c r="W170" s="167">
        <f>V170*K170</f>
        <v>0</v>
      </c>
      <c r="X170" s="167">
        <v>0</v>
      </c>
      <c r="Y170" s="167">
        <f>X170*K170</f>
        <v>0</v>
      </c>
      <c r="Z170" s="167">
        <v>0</v>
      </c>
      <c r="AA170" s="168">
        <f>Z170*K170</f>
        <v>0</v>
      </c>
      <c r="AR170" s="20" t="s">
        <v>158</v>
      </c>
      <c r="AT170" s="20" t="s">
        <v>154</v>
      </c>
      <c r="AU170" s="20" t="s">
        <v>112</v>
      </c>
      <c r="AY170" s="20" t="s">
        <v>153</v>
      </c>
      <c r="BE170" s="107">
        <f>IF(U170="základní",N170,0)</f>
        <v>0</v>
      </c>
      <c r="BF170" s="107">
        <f>IF(U170="snížená",N170,0)</f>
        <v>0</v>
      </c>
      <c r="BG170" s="107">
        <f>IF(U170="zákl. přenesená",N170,0)</f>
        <v>0</v>
      </c>
      <c r="BH170" s="107">
        <f>IF(U170="sníž. přenesená",N170,0)</f>
        <v>0</v>
      </c>
      <c r="BI170" s="107">
        <f>IF(U170="nulová",N170,0)</f>
        <v>0</v>
      </c>
      <c r="BJ170" s="20" t="s">
        <v>24</v>
      </c>
      <c r="BK170" s="107">
        <f>ROUND(L170*K170,2)</f>
        <v>0</v>
      </c>
      <c r="BL170" s="20" t="s">
        <v>158</v>
      </c>
      <c r="BM170" s="20" t="s">
        <v>234</v>
      </c>
    </row>
    <row r="171" spans="2:65" s="9" customFormat="1" ht="29.85" customHeight="1">
      <c r="B171" s="151"/>
      <c r="C171" s="152"/>
      <c r="D171" s="161" t="s">
        <v>128</v>
      </c>
      <c r="E171" s="161"/>
      <c r="F171" s="161"/>
      <c r="G171" s="161"/>
      <c r="H171" s="161"/>
      <c r="I171" s="161"/>
      <c r="J171" s="161"/>
      <c r="K171" s="161"/>
      <c r="L171" s="161"/>
      <c r="M171" s="161"/>
      <c r="N171" s="274">
        <f>BK171</f>
        <v>0</v>
      </c>
      <c r="O171" s="275"/>
      <c r="P171" s="275"/>
      <c r="Q171" s="275"/>
      <c r="R171" s="154"/>
      <c r="T171" s="155"/>
      <c r="U171" s="152"/>
      <c r="V171" s="152"/>
      <c r="W171" s="156">
        <f>SUM(W172:W174)</f>
        <v>0</v>
      </c>
      <c r="X171" s="152"/>
      <c r="Y171" s="156">
        <f>SUM(Y172:Y174)</f>
        <v>0</v>
      </c>
      <c r="Z171" s="152"/>
      <c r="AA171" s="157">
        <f>SUM(AA172:AA174)</f>
        <v>0</v>
      </c>
      <c r="AR171" s="158" t="s">
        <v>24</v>
      </c>
      <c r="AT171" s="159" t="s">
        <v>77</v>
      </c>
      <c r="AU171" s="159" t="s">
        <v>24</v>
      </c>
      <c r="AY171" s="158" t="s">
        <v>153</v>
      </c>
      <c r="BK171" s="160">
        <f>SUM(BK172:BK174)</f>
        <v>0</v>
      </c>
    </row>
    <row r="172" spans="2:65" s="1" customFormat="1" ht="25.5" customHeight="1">
      <c r="B172" s="133"/>
      <c r="C172" s="162" t="s">
        <v>235</v>
      </c>
      <c r="D172" s="162" t="s">
        <v>154</v>
      </c>
      <c r="E172" s="163" t="s">
        <v>236</v>
      </c>
      <c r="F172" s="257" t="s">
        <v>237</v>
      </c>
      <c r="G172" s="257"/>
      <c r="H172" s="257"/>
      <c r="I172" s="257"/>
      <c r="J172" s="164" t="s">
        <v>170</v>
      </c>
      <c r="K172" s="165">
        <v>75.622</v>
      </c>
      <c r="L172" s="258">
        <v>0</v>
      </c>
      <c r="M172" s="258"/>
      <c r="N172" s="259">
        <f>ROUND(L172*K172,2)</f>
        <v>0</v>
      </c>
      <c r="O172" s="259"/>
      <c r="P172" s="259"/>
      <c r="Q172" s="259"/>
      <c r="R172" s="136"/>
      <c r="T172" s="166" t="s">
        <v>5</v>
      </c>
      <c r="U172" s="45" t="s">
        <v>43</v>
      </c>
      <c r="V172" s="37"/>
      <c r="W172" s="167">
        <f>V172*K172</f>
        <v>0</v>
      </c>
      <c r="X172" s="167">
        <v>0</v>
      </c>
      <c r="Y172" s="167">
        <f>X172*K172</f>
        <v>0</v>
      </c>
      <c r="Z172" s="167">
        <v>0</v>
      </c>
      <c r="AA172" s="168">
        <f>Z172*K172</f>
        <v>0</v>
      </c>
      <c r="AR172" s="20" t="s">
        <v>158</v>
      </c>
      <c r="AT172" s="20" t="s">
        <v>154</v>
      </c>
      <c r="AU172" s="20" t="s">
        <v>112</v>
      </c>
      <c r="AY172" s="20" t="s">
        <v>153</v>
      </c>
      <c r="BE172" s="107">
        <f>IF(U172="základní",N172,0)</f>
        <v>0</v>
      </c>
      <c r="BF172" s="107">
        <f>IF(U172="snížená",N172,0)</f>
        <v>0</v>
      </c>
      <c r="BG172" s="107">
        <f>IF(U172="zákl. přenesená",N172,0)</f>
        <v>0</v>
      </c>
      <c r="BH172" s="107">
        <f>IF(U172="sníž. přenesená",N172,0)</f>
        <v>0</v>
      </c>
      <c r="BI172" s="107">
        <f>IF(U172="nulová",N172,0)</f>
        <v>0</v>
      </c>
      <c r="BJ172" s="20" t="s">
        <v>24</v>
      </c>
      <c r="BK172" s="107">
        <f>ROUND(L172*K172,2)</f>
        <v>0</v>
      </c>
      <c r="BL172" s="20" t="s">
        <v>158</v>
      </c>
      <c r="BM172" s="20" t="s">
        <v>238</v>
      </c>
    </row>
    <row r="173" spans="2:65" s="1" customFormat="1" ht="25.5" customHeight="1">
      <c r="B173" s="133"/>
      <c r="C173" s="162" t="s">
        <v>239</v>
      </c>
      <c r="D173" s="162" t="s">
        <v>154</v>
      </c>
      <c r="E173" s="163" t="s">
        <v>240</v>
      </c>
      <c r="F173" s="257" t="s">
        <v>241</v>
      </c>
      <c r="G173" s="257"/>
      <c r="H173" s="257"/>
      <c r="I173" s="257"/>
      <c r="J173" s="164" t="s">
        <v>170</v>
      </c>
      <c r="K173" s="165">
        <v>680.59799999999996</v>
      </c>
      <c r="L173" s="258">
        <v>0</v>
      </c>
      <c r="M173" s="258"/>
      <c r="N173" s="259">
        <f>ROUND(L173*K173,2)</f>
        <v>0</v>
      </c>
      <c r="O173" s="259"/>
      <c r="P173" s="259"/>
      <c r="Q173" s="259"/>
      <c r="R173" s="136"/>
      <c r="T173" s="166" t="s">
        <v>5</v>
      </c>
      <c r="U173" s="45" t="s">
        <v>43</v>
      </c>
      <c r="V173" s="37"/>
      <c r="W173" s="167">
        <f>V173*K173</f>
        <v>0</v>
      </c>
      <c r="X173" s="167">
        <v>0</v>
      </c>
      <c r="Y173" s="167">
        <f>X173*K173</f>
        <v>0</v>
      </c>
      <c r="Z173" s="167">
        <v>0</v>
      </c>
      <c r="AA173" s="168">
        <f>Z173*K173</f>
        <v>0</v>
      </c>
      <c r="AR173" s="20" t="s">
        <v>158</v>
      </c>
      <c r="AT173" s="20" t="s">
        <v>154</v>
      </c>
      <c r="AU173" s="20" t="s">
        <v>112</v>
      </c>
      <c r="AY173" s="20" t="s">
        <v>153</v>
      </c>
      <c r="BE173" s="107">
        <f>IF(U173="základní",N173,0)</f>
        <v>0</v>
      </c>
      <c r="BF173" s="107">
        <f>IF(U173="snížená",N173,0)</f>
        <v>0</v>
      </c>
      <c r="BG173" s="107">
        <f>IF(U173="zákl. přenesená",N173,0)</f>
        <v>0</v>
      </c>
      <c r="BH173" s="107">
        <f>IF(U173="sníž. přenesená",N173,0)</f>
        <v>0</v>
      </c>
      <c r="BI173" s="107">
        <f>IF(U173="nulová",N173,0)</f>
        <v>0</v>
      </c>
      <c r="BJ173" s="20" t="s">
        <v>24</v>
      </c>
      <c r="BK173" s="107">
        <f>ROUND(L173*K173,2)</f>
        <v>0</v>
      </c>
      <c r="BL173" s="20" t="s">
        <v>158</v>
      </c>
      <c r="BM173" s="20" t="s">
        <v>242</v>
      </c>
    </row>
    <row r="174" spans="2:65" s="10" customFormat="1" ht="16.5" customHeight="1">
      <c r="B174" s="169"/>
      <c r="C174" s="170"/>
      <c r="D174" s="170"/>
      <c r="E174" s="171" t="s">
        <v>5</v>
      </c>
      <c r="F174" s="260" t="s">
        <v>243</v>
      </c>
      <c r="G174" s="261"/>
      <c r="H174" s="261"/>
      <c r="I174" s="261"/>
      <c r="J174" s="170"/>
      <c r="K174" s="172">
        <v>680.59799999999996</v>
      </c>
      <c r="L174" s="170"/>
      <c r="M174" s="170"/>
      <c r="N174" s="170"/>
      <c r="O174" s="170"/>
      <c r="P174" s="170"/>
      <c r="Q174" s="170"/>
      <c r="R174" s="173"/>
      <c r="T174" s="174"/>
      <c r="U174" s="170"/>
      <c r="V174" s="170"/>
      <c r="W174" s="170"/>
      <c r="X174" s="170"/>
      <c r="Y174" s="170"/>
      <c r="Z174" s="170"/>
      <c r="AA174" s="175"/>
      <c r="AT174" s="176" t="s">
        <v>161</v>
      </c>
      <c r="AU174" s="176" t="s">
        <v>112</v>
      </c>
      <c r="AV174" s="10" t="s">
        <v>112</v>
      </c>
      <c r="AW174" s="10" t="s">
        <v>36</v>
      </c>
      <c r="AX174" s="10" t="s">
        <v>24</v>
      </c>
      <c r="AY174" s="176" t="s">
        <v>153</v>
      </c>
    </row>
    <row r="175" spans="2:65" s="9" customFormat="1" ht="29.85" customHeight="1">
      <c r="B175" s="151"/>
      <c r="C175" s="152"/>
      <c r="D175" s="161" t="s">
        <v>129</v>
      </c>
      <c r="E175" s="161"/>
      <c r="F175" s="161"/>
      <c r="G175" s="161"/>
      <c r="H175" s="161"/>
      <c r="I175" s="161"/>
      <c r="J175" s="161"/>
      <c r="K175" s="161"/>
      <c r="L175" s="161"/>
      <c r="M175" s="161"/>
      <c r="N175" s="272">
        <f>BK175</f>
        <v>0</v>
      </c>
      <c r="O175" s="273"/>
      <c r="P175" s="273"/>
      <c r="Q175" s="273"/>
      <c r="R175" s="154"/>
      <c r="T175" s="155"/>
      <c r="U175" s="152"/>
      <c r="V175" s="152"/>
      <c r="W175" s="156">
        <f>SUM(W176:W180)</f>
        <v>0</v>
      </c>
      <c r="X175" s="152"/>
      <c r="Y175" s="156">
        <f>SUM(Y176:Y180)</f>
        <v>0</v>
      </c>
      <c r="Z175" s="152"/>
      <c r="AA175" s="157">
        <f>SUM(AA176:AA180)</f>
        <v>0</v>
      </c>
      <c r="AR175" s="158" t="s">
        <v>24</v>
      </c>
      <c r="AT175" s="159" t="s">
        <v>77</v>
      </c>
      <c r="AU175" s="159" t="s">
        <v>24</v>
      </c>
      <c r="AY175" s="158" t="s">
        <v>153</v>
      </c>
      <c r="BK175" s="160">
        <f>SUM(BK176:BK180)</f>
        <v>0</v>
      </c>
    </row>
    <row r="176" spans="2:65" s="1" customFormat="1" ht="16.5" customHeight="1">
      <c r="B176" s="133"/>
      <c r="C176" s="162" t="s">
        <v>244</v>
      </c>
      <c r="D176" s="162" t="s">
        <v>154</v>
      </c>
      <c r="E176" s="163" t="s">
        <v>245</v>
      </c>
      <c r="F176" s="257" t="s">
        <v>246</v>
      </c>
      <c r="G176" s="257"/>
      <c r="H176" s="257"/>
      <c r="I176" s="257"/>
      <c r="J176" s="164" t="s">
        <v>170</v>
      </c>
      <c r="K176" s="165">
        <v>78.167000000000002</v>
      </c>
      <c r="L176" s="258">
        <v>0</v>
      </c>
      <c r="M176" s="258"/>
      <c r="N176" s="259">
        <f>ROUND(L176*K176,2)</f>
        <v>0</v>
      </c>
      <c r="O176" s="259"/>
      <c r="P176" s="259"/>
      <c r="Q176" s="259"/>
      <c r="R176" s="136"/>
      <c r="T176" s="166" t="s">
        <v>5</v>
      </c>
      <c r="U176" s="45" t="s">
        <v>43</v>
      </c>
      <c r="V176" s="37"/>
      <c r="W176" s="167">
        <f>V176*K176</f>
        <v>0</v>
      </c>
      <c r="X176" s="167">
        <v>0</v>
      </c>
      <c r="Y176" s="167">
        <f>X176*K176</f>
        <v>0</v>
      </c>
      <c r="Z176" s="167">
        <v>0</v>
      </c>
      <c r="AA176" s="168">
        <f>Z176*K176</f>
        <v>0</v>
      </c>
      <c r="AR176" s="20" t="s">
        <v>158</v>
      </c>
      <c r="AT176" s="20" t="s">
        <v>154</v>
      </c>
      <c r="AU176" s="20" t="s">
        <v>112</v>
      </c>
      <c r="AY176" s="20" t="s">
        <v>153</v>
      </c>
      <c r="BE176" s="107">
        <f>IF(U176="základní",N176,0)</f>
        <v>0</v>
      </c>
      <c r="BF176" s="107">
        <f>IF(U176="snížená",N176,0)</f>
        <v>0</v>
      </c>
      <c r="BG176" s="107">
        <f>IF(U176="zákl. přenesená",N176,0)</f>
        <v>0</v>
      </c>
      <c r="BH176" s="107">
        <f>IF(U176="sníž. přenesená",N176,0)</f>
        <v>0</v>
      </c>
      <c r="BI176" s="107">
        <f>IF(U176="nulová",N176,0)</f>
        <v>0</v>
      </c>
      <c r="BJ176" s="20" t="s">
        <v>24</v>
      </c>
      <c r="BK176" s="107">
        <f>ROUND(L176*K176,2)</f>
        <v>0</v>
      </c>
      <c r="BL176" s="20" t="s">
        <v>158</v>
      </c>
      <c r="BM176" s="20" t="s">
        <v>247</v>
      </c>
    </row>
    <row r="177" spans="2:63" s="10" customFormat="1" ht="16.5" customHeight="1">
      <c r="B177" s="169"/>
      <c r="C177" s="170"/>
      <c r="D177" s="170"/>
      <c r="E177" s="171" t="s">
        <v>5</v>
      </c>
      <c r="F177" s="260" t="s">
        <v>248</v>
      </c>
      <c r="G177" s="261"/>
      <c r="H177" s="261"/>
      <c r="I177" s="261"/>
      <c r="J177" s="170"/>
      <c r="K177" s="172">
        <v>54.091999999999999</v>
      </c>
      <c r="L177" s="170"/>
      <c r="M177" s="170"/>
      <c r="N177" s="170"/>
      <c r="O177" s="170"/>
      <c r="P177" s="170"/>
      <c r="Q177" s="170"/>
      <c r="R177" s="173"/>
      <c r="T177" s="174"/>
      <c r="U177" s="170"/>
      <c r="V177" s="170"/>
      <c r="W177" s="170"/>
      <c r="X177" s="170"/>
      <c r="Y177" s="170"/>
      <c r="Z177" s="170"/>
      <c r="AA177" s="175"/>
      <c r="AT177" s="176" t="s">
        <v>161</v>
      </c>
      <c r="AU177" s="176" t="s">
        <v>112</v>
      </c>
      <c r="AV177" s="10" t="s">
        <v>112</v>
      </c>
      <c r="AW177" s="10" t="s">
        <v>36</v>
      </c>
      <c r="AX177" s="10" t="s">
        <v>78</v>
      </c>
      <c r="AY177" s="176" t="s">
        <v>153</v>
      </c>
    </row>
    <row r="178" spans="2:63" s="10" customFormat="1" ht="16.5" customHeight="1">
      <c r="B178" s="169"/>
      <c r="C178" s="170"/>
      <c r="D178" s="170"/>
      <c r="E178" s="171" t="s">
        <v>5</v>
      </c>
      <c r="F178" s="262" t="s">
        <v>249</v>
      </c>
      <c r="G178" s="263"/>
      <c r="H178" s="263"/>
      <c r="I178" s="263"/>
      <c r="J178" s="170"/>
      <c r="K178" s="172">
        <v>13.456</v>
      </c>
      <c r="L178" s="170"/>
      <c r="M178" s="170"/>
      <c r="N178" s="170"/>
      <c r="O178" s="170"/>
      <c r="P178" s="170"/>
      <c r="Q178" s="170"/>
      <c r="R178" s="173"/>
      <c r="T178" s="174"/>
      <c r="U178" s="170"/>
      <c r="V178" s="170"/>
      <c r="W178" s="170"/>
      <c r="X178" s="170"/>
      <c r="Y178" s="170"/>
      <c r="Z178" s="170"/>
      <c r="AA178" s="175"/>
      <c r="AT178" s="176" t="s">
        <v>161</v>
      </c>
      <c r="AU178" s="176" t="s">
        <v>112</v>
      </c>
      <c r="AV178" s="10" t="s">
        <v>112</v>
      </c>
      <c r="AW178" s="10" t="s">
        <v>36</v>
      </c>
      <c r="AX178" s="10" t="s">
        <v>78</v>
      </c>
      <c r="AY178" s="176" t="s">
        <v>153</v>
      </c>
    </row>
    <row r="179" spans="2:63" s="10" customFormat="1" ht="16.5" customHeight="1">
      <c r="B179" s="169"/>
      <c r="C179" s="170"/>
      <c r="D179" s="170"/>
      <c r="E179" s="171" t="s">
        <v>5</v>
      </c>
      <c r="F179" s="262" t="s">
        <v>250</v>
      </c>
      <c r="G179" s="263"/>
      <c r="H179" s="263"/>
      <c r="I179" s="263"/>
      <c r="J179" s="170"/>
      <c r="K179" s="172">
        <v>10.619</v>
      </c>
      <c r="L179" s="170"/>
      <c r="M179" s="170"/>
      <c r="N179" s="170"/>
      <c r="O179" s="170"/>
      <c r="P179" s="170"/>
      <c r="Q179" s="170"/>
      <c r="R179" s="173"/>
      <c r="T179" s="174"/>
      <c r="U179" s="170"/>
      <c r="V179" s="170"/>
      <c r="W179" s="170"/>
      <c r="X179" s="170"/>
      <c r="Y179" s="170"/>
      <c r="Z179" s="170"/>
      <c r="AA179" s="175"/>
      <c r="AT179" s="176" t="s">
        <v>161</v>
      </c>
      <c r="AU179" s="176" t="s">
        <v>112</v>
      </c>
      <c r="AV179" s="10" t="s">
        <v>112</v>
      </c>
      <c r="AW179" s="10" t="s">
        <v>36</v>
      </c>
      <c r="AX179" s="10" t="s">
        <v>78</v>
      </c>
      <c r="AY179" s="176" t="s">
        <v>153</v>
      </c>
    </row>
    <row r="180" spans="2:63" s="11" customFormat="1" ht="16.5" customHeight="1">
      <c r="B180" s="177"/>
      <c r="C180" s="178"/>
      <c r="D180" s="178"/>
      <c r="E180" s="179" t="s">
        <v>5</v>
      </c>
      <c r="F180" s="264" t="s">
        <v>163</v>
      </c>
      <c r="G180" s="265"/>
      <c r="H180" s="265"/>
      <c r="I180" s="265"/>
      <c r="J180" s="178"/>
      <c r="K180" s="180">
        <v>78.167000000000002</v>
      </c>
      <c r="L180" s="178"/>
      <c r="M180" s="178"/>
      <c r="N180" s="178"/>
      <c r="O180" s="178"/>
      <c r="P180" s="178"/>
      <c r="Q180" s="178"/>
      <c r="R180" s="181"/>
      <c r="T180" s="182"/>
      <c r="U180" s="178"/>
      <c r="V180" s="178"/>
      <c r="W180" s="178"/>
      <c r="X180" s="178"/>
      <c r="Y180" s="178"/>
      <c r="Z180" s="178"/>
      <c r="AA180" s="183"/>
      <c r="AT180" s="184" t="s">
        <v>161</v>
      </c>
      <c r="AU180" s="184" t="s">
        <v>112</v>
      </c>
      <c r="AV180" s="11" t="s">
        <v>158</v>
      </c>
      <c r="AW180" s="11" t="s">
        <v>36</v>
      </c>
      <c r="AX180" s="11" t="s">
        <v>24</v>
      </c>
      <c r="AY180" s="184" t="s">
        <v>153</v>
      </c>
    </row>
    <row r="181" spans="2:63" s="1" customFormat="1" ht="49.9" customHeight="1">
      <c r="B181" s="36"/>
      <c r="C181" s="37"/>
      <c r="D181" s="153" t="s">
        <v>251</v>
      </c>
      <c r="E181" s="37"/>
      <c r="F181" s="37"/>
      <c r="G181" s="37"/>
      <c r="H181" s="37"/>
      <c r="I181" s="37"/>
      <c r="J181" s="37"/>
      <c r="K181" s="37"/>
      <c r="L181" s="37"/>
      <c r="M181" s="37"/>
      <c r="N181" s="271">
        <f>BK181</f>
        <v>0</v>
      </c>
      <c r="O181" s="249"/>
      <c r="P181" s="249"/>
      <c r="Q181" s="249"/>
      <c r="R181" s="38"/>
      <c r="T181" s="189"/>
      <c r="U181" s="57"/>
      <c r="V181" s="57"/>
      <c r="W181" s="57"/>
      <c r="X181" s="57"/>
      <c r="Y181" s="57"/>
      <c r="Z181" s="57"/>
      <c r="AA181" s="59"/>
      <c r="AT181" s="20" t="s">
        <v>77</v>
      </c>
      <c r="AU181" s="20" t="s">
        <v>78</v>
      </c>
      <c r="AY181" s="20" t="s">
        <v>252</v>
      </c>
      <c r="BK181" s="107">
        <v>0</v>
      </c>
    </row>
    <row r="182" spans="2:63" s="1" customFormat="1" ht="6.95" customHeight="1">
      <c r="B182" s="60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2"/>
    </row>
  </sheetData>
  <mergeCells count="165">
    <mergeCell ref="N181:Q181"/>
    <mergeCell ref="H1:K1"/>
    <mergeCell ref="S2:AC2"/>
    <mergeCell ref="F179:I179"/>
    <mergeCell ref="F180:I180"/>
    <mergeCell ref="N123:Q123"/>
    <mergeCell ref="N124:Q124"/>
    <mergeCell ref="N125:Q125"/>
    <mergeCell ref="N132:Q132"/>
    <mergeCell ref="N137:Q137"/>
    <mergeCell ref="N150:Q150"/>
    <mergeCell ref="N152:Q152"/>
    <mergeCell ref="N171:Q171"/>
    <mergeCell ref="N175:Q175"/>
    <mergeCell ref="F173:I173"/>
    <mergeCell ref="L173:M173"/>
    <mergeCell ref="N173:Q173"/>
    <mergeCell ref="F174:I174"/>
    <mergeCell ref="F176:I176"/>
    <mergeCell ref="L176:M176"/>
    <mergeCell ref="N176:Q176"/>
    <mergeCell ref="F177:I177"/>
    <mergeCell ref="F178:I178"/>
    <mergeCell ref="F167:I167"/>
    <mergeCell ref="F168:I168"/>
    <mergeCell ref="F169:I169"/>
    <mergeCell ref="F170:I170"/>
    <mergeCell ref="L170:M170"/>
    <mergeCell ref="N170:Q170"/>
    <mergeCell ref="F172:I172"/>
    <mergeCell ref="L172:M172"/>
    <mergeCell ref="N172:Q172"/>
    <mergeCell ref="F162:I162"/>
    <mergeCell ref="F163:I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55:I155"/>
    <mergeCell ref="F156:I156"/>
    <mergeCell ref="F157:I157"/>
    <mergeCell ref="F158:I158"/>
    <mergeCell ref="F159:I159"/>
    <mergeCell ref="F160:I160"/>
    <mergeCell ref="L160:M160"/>
    <mergeCell ref="N160:Q160"/>
    <mergeCell ref="F161:I161"/>
    <mergeCell ref="F151:I151"/>
    <mergeCell ref="L151:M151"/>
    <mergeCell ref="N151:Q151"/>
    <mergeCell ref="F153:I153"/>
    <mergeCell ref="L153:M153"/>
    <mergeCell ref="N153:Q153"/>
    <mergeCell ref="F154:I154"/>
    <mergeCell ref="L154:M154"/>
    <mergeCell ref="N154:Q154"/>
    <mergeCell ref="F143:I143"/>
    <mergeCell ref="F144:I144"/>
    <mergeCell ref="F145:I145"/>
    <mergeCell ref="F146:I146"/>
    <mergeCell ref="L146:M146"/>
    <mergeCell ref="N146:Q146"/>
    <mergeCell ref="F147:I147"/>
    <mergeCell ref="F148:I148"/>
    <mergeCell ref="F149:I149"/>
    <mergeCell ref="F138:I138"/>
    <mergeCell ref="L138:M138"/>
    <mergeCell ref="N138:Q138"/>
    <mergeCell ref="F139:I139"/>
    <mergeCell ref="F140:I140"/>
    <mergeCell ref="F141:I141"/>
    <mergeCell ref="F142:I142"/>
    <mergeCell ref="L142:M142"/>
    <mergeCell ref="N142:Q142"/>
    <mergeCell ref="F131:I131"/>
    <mergeCell ref="L131:M131"/>
    <mergeCell ref="N131:Q131"/>
    <mergeCell ref="F133:I133"/>
    <mergeCell ref="L133:M133"/>
    <mergeCell ref="N133:Q133"/>
    <mergeCell ref="F134:I134"/>
    <mergeCell ref="F135:I135"/>
    <mergeCell ref="F136:I136"/>
    <mergeCell ref="F126:I126"/>
    <mergeCell ref="L126:M126"/>
    <mergeCell ref="N126:Q126"/>
    <mergeCell ref="F127:I127"/>
    <mergeCell ref="F128:I128"/>
    <mergeCell ref="F129:I129"/>
    <mergeCell ref="F130:I130"/>
    <mergeCell ref="L130:M130"/>
    <mergeCell ref="N130:Q130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8"/>
  <sheetViews>
    <sheetView showGridLines="0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107</v>
      </c>
      <c r="G1" s="15"/>
      <c r="H1" s="276" t="s">
        <v>108</v>
      </c>
      <c r="I1" s="276"/>
      <c r="J1" s="276"/>
      <c r="K1" s="276"/>
      <c r="L1" s="15" t="s">
        <v>109</v>
      </c>
      <c r="M1" s="13"/>
      <c r="N1" s="13"/>
      <c r="O1" s="14" t="s">
        <v>110</v>
      </c>
      <c r="P1" s="13"/>
      <c r="Q1" s="13"/>
      <c r="R1" s="13"/>
      <c r="S1" s="15" t="s">
        <v>111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0" t="s">
        <v>7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33" t="s">
        <v>8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  <c r="AT2" s="20" t="s">
        <v>89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112</v>
      </c>
    </row>
    <row r="4" spans="1:66" ht="36.950000000000003" customHeight="1">
      <c r="B4" s="24"/>
      <c r="C4" s="192" t="s">
        <v>113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5"/>
      <c r="T4" s="19" t="s">
        <v>13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35" t="str">
        <f>'Rekapitulace stavby'!K6</f>
        <v>Vltava, ř. km 317,922, Vyšší Brod - rekonstrukce jezu</v>
      </c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7"/>
      <c r="R6" s="25"/>
    </row>
    <row r="7" spans="1:66" s="1" customFormat="1" ht="32.85" customHeight="1">
      <c r="B7" s="36"/>
      <c r="C7" s="37"/>
      <c r="D7" s="30" t="s">
        <v>114</v>
      </c>
      <c r="E7" s="37"/>
      <c r="F7" s="198" t="s">
        <v>253</v>
      </c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37"/>
      <c r="R7" s="38"/>
    </row>
    <row r="8" spans="1:66" s="1" customFormat="1" ht="14.45" customHeight="1">
      <c r="B8" s="36"/>
      <c r="C8" s="37"/>
      <c r="D8" s="31" t="s">
        <v>22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5</v>
      </c>
      <c r="P8" s="37"/>
      <c r="Q8" s="37"/>
      <c r="R8" s="38"/>
    </row>
    <row r="9" spans="1:66" s="1" customFormat="1" ht="14.45" customHeight="1">
      <c r="B9" s="36"/>
      <c r="C9" s="37"/>
      <c r="D9" s="31" t="s">
        <v>25</v>
      </c>
      <c r="E9" s="37"/>
      <c r="F9" s="29" t="s">
        <v>26</v>
      </c>
      <c r="G9" s="37"/>
      <c r="H9" s="37"/>
      <c r="I9" s="37"/>
      <c r="J9" s="37"/>
      <c r="K9" s="37"/>
      <c r="L9" s="37"/>
      <c r="M9" s="31" t="s">
        <v>27</v>
      </c>
      <c r="N9" s="37"/>
      <c r="O9" s="238"/>
      <c r="P9" s="239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30</v>
      </c>
      <c r="E11" s="37"/>
      <c r="F11" s="37"/>
      <c r="G11" s="37"/>
      <c r="H11" s="37"/>
      <c r="I11" s="37"/>
      <c r="J11" s="37"/>
      <c r="K11" s="37"/>
      <c r="L11" s="37"/>
      <c r="M11" s="31" t="s">
        <v>31</v>
      </c>
      <c r="N11" s="37"/>
      <c r="O11" s="196" t="str">
        <f>IF('Rekapitulace stavby'!AN10="","",'Rekapitulace stavby'!AN10)</f>
        <v/>
      </c>
      <c r="P11" s="196"/>
      <c r="Q11" s="37"/>
      <c r="R11" s="38"/>
    </row>
    <row r="12" spans="1:66" s="1" customFormat="1" ht="18" customHeight="1">
      <c r="B12" s="36"/>
      <c r="C12" s="37"/>
      <c r="D12" s="37"/>
      <c r="E12" s="29" t="str">
        <f>IF('Rekapitulace stavby'!E11="","",'Rekapitulace stavby'!E11)</f>
        <v xml:space="preserve"> 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196" t="str">
        <f>IF('Rekapitulace stavby'!AN11="","",'Rekapitulace stavby'!AN11)</f>
        <v/>
      </c>
      <c r="P12" s="196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33</v>
      </c>
      <c r="E14" s="37"/>
      <c r="F14" s="37"/>
      <c r="G14" s="37"/>
      <c r="H14" s="37"/>
      <c r="I14" s="37"/>
      <c r="J14" s="37"/>
      <c r="K14" s="37"/>
      <c r="L14" s="37"/>
      <c r="M14" s="31" t="s">
        <v>31</v>
      </c>
      <c r="N14" s="37"/>
      <c r="O14" s="240" t="str">
        <f>IF('Rekapitulace stavby'!AN13="","",'Rekapitulace stavby'!AN13)</f>
        <v>Vyplň údaj</v>
      </c>
      <c r="P14" s="196"/>
      <c r="Q14" s="37"/>
      <c r="R14" s="38"/>
    </row>
    <row r="15" spans="1:66" s="1" customFormat="1" ht="18" customHeight="1">
      <c r="B15" s="36"/>
      <c r="C15" s="37"/>
      <c r="D15" s="37"/>
      <c r="E15" s="240" t="str">
        <f>IF('Rekapitulace stavby'!E14="","",'Rekapitulace stavby'!E14)</f>
        <v>Vyplň údaj</v>
      </c>
      <c r="F15" s="241"/>
      <c r="G15" s="241"/>
      <c r="H15" s="241"/>
      <c r="I15" s="241"/>
      <c r="J15" s="241"/>
      <c r="K15" s="241"/>
      <c r="L15" s="241"/>
      <c r="M15" s="31" t="s">
        <v>32</v>
      </c>
      <c r="N15" s="37"/>
      <c r="O15" s="240" t="str">
        <f>IF('Rekapitulace stavby'!AN14="","",'Rekapitulace stavby'!AN14)</f>
        <v>Vyplň údaj</v>
      </c>
      <c r="P15" s="196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35</v>
      </c>
      <c r="E17" s="37"/>
      <c r="F17" s="37"/>
      <c r="G17" s="37"/>
      <c r="H17" s="37"/>
      <c r="I17" s="37"/>
      <c r="J17" s="37"/>
      <c r="K17" s="37"/>
      <c r="L17" s="37"/>
      <c r="M17" s="31" t="s">
        <v>31</v>
      </c>
      <c r="N17" s="37"/>
      <c r="O17" s="196" t="str">
        <f>IF('Rekapitulace stavby'!AN16="","",'Rekapitulace stavby'!AN16)</f>
        <v/>
      </c>
      <c r="P17" s="196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196" t="str">
        <f>IF('Rekapitulace stavby'!AN17="","",'Rekapitulace stavby'!AN17)</f>
        <v/>
      </c>
      <c r="P18" s="196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37</v>
      </c>
      <c r="E20" s="37"/>
      <c r="F20" s="37"/>
      <c r="G20" s="37"/>
      <c r="H20" s="37"/>
      <c r="I20" s="37"/>
      <c r="J20" s="37"/>
      <c r="K20" s="37"/>
      <c r="L20" s="37"/>
      <c r="M20" s="31" t="s">
        <v>31</v>
      </c>
      <c r="N20" s="37"/>
      <c r="O20" s="196" t="s">
        <v>5</v>
      </c>
      <c r="P20" s="196"/>
      <c r="Q20" s="37"/>
      <c r="R20" s="38"/>
    </row>
    <row r="21" spans="2:18" s="1" customFormat="1" ht="18" customHeight="1">
      <c r="B21" s="36"/>
      <c r="C21" s="37"/>
      <c r="D21" s="37"/>
      <c r="E21" s="29"/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196" t="s">
        <v>5</v>
      </c>
      <c r="P21" s="196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6.5" customHeight="1">
      <c r="B24" s="36"/>
      <c r="C24" s="37"/>
      <c r="D24" s="37"/>
      <c r="E24" s="201" t="s">
        <v>5</v>
      </c>
      <c r="F24" s="201"/>
      <c r="G24" s="201"/>
      <c r="H24" s="201"/>
      <c r="I24" s="201"/>
      <c r="J24" s="201"/>
      <c r="K24" s="201"/>
      <c r="L24" s="201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17" t="s">
        <v>116</v>
      </c>
      <c r="E27" s="37"/>
      <c r="F27" s="37"/>
      <c r="G27" s="37"/>
      <c r="H27" s="37"/>
      <c r="I27" s="37"/>
      <c r="J27" s="37"/>
      <c r="K27" s="37"/>
      <c r="L27" s="37"/>
      <c r="M27" s="202">
        <f>N88</f>
        <v>0</v>
      </c>
      <c r="N27" s="202"/>
      <c r="O27" s="202"/>
      <c r="P27" s="202"/>
      <c r="Q27" s="37"/>
      <c r="R27" s="38"/>
    </row>
    <row r="28" spans="2:18" s="1" customFormat="1" ht="14.45" customHeight="1">
      <c r="B28" s="36"/>
      <c r="C28" s="37"/>
      <c r="D28" s="35" t="s">
        <v>97</v>
      </c>
      <c r="E28" s="37"/>
      <c r="F28" s="37"/>
      <c r="G28" s="37"/>
      <c r="H28" s="37"/>
      <c r="I28" s="37"/>
      <c r="J28" s="37"/>
      <c r="K28" s="37"/>
      <c r="L28" s="37"/>
      <c r="M28" s="202">
        <f>N94</f>
        <v>0</v>
      </c>
      <c r="N28" s="202"/>
      <c r="O28" s="202"/>
      <c r="P28" s="202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42">
        <f>ROUND(M27+M28,2)</f>
        <v>0</v>
      </c>
      <c r="N30" s="237"/>
      <c r="O30" s="237"/>
      <c r="P30" s="237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43">
        <f>(SUM(BE94:BE101)+SUM(BE119:BE146))</f>
        <v>0</v>
      </c>
      <c r="I32" s="237"/>
      <c r="J32" s="237"/>
      <c r="K32" s="37"/>
      <c r="L32" s="37"/>
      <c r="M32" s="243">
        <f>ROUND((SUM(BE94:BE101)+SUM(BE119:BE146)), 2)*F32</f>
        <v>0</v>
      </c>
      <c r="N32" s="237"/>
      <c r="O32" s="237"/>
      <c r="P32" s="237"/>
      <c r="Q32" s="37"/>
      <c r="R32" s="38"/>
    </row>
    <row r="33" spans="2:18" s="1" customFormat="1" ht="14.45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43">
        <f>(SUM(BF94:BF101)+SUM(BF119:BF146))</f>
        <v>0</v>
      </c>
      <c r="I33" s="237"/>
      <c r="J33" s="237"/>
      <c r="K33" s="37"/>
      <c r="L33" s="37"/>
      <c r="M33" s="243">
        <f>ROUND((SUM(BF94:BF101)+SUM(BF119:BF146)), 2)*F33</f>
        <v>0</v>
      </c>
      <c r="N33" s="237"/>
      <c r="O33" s="237"/>
      <c r="P33" s="237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43">
        <f>(SUM(BG94:BG101)+SUM(BG119:BG146))</f>
        <v>0</v>
      </c>
      <c r="I34" s="237"/>
      <c r="J34" s="237"/>
      <c r="K34" s="37"/>
      <c r="L34" s="37"/>
      <c r="M34" s="243">
        <v>0</v>
      </c>
      <c r="N34" s="237"/>
      <c r="O34" s="237"/>
      <c r="P34" s="237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43">
        <f>(SUM(BH94:BH101)+SUM(BH119:BH146))</f>
        <v>0</v>
      </c>
      <c r="I35" s="237"/>
      <c r="J35" s="237"/>
      <c r="K35" s="37"/>
      <c r="L35" s="37"/>
      <c r="M35" s="243">
        <v>0</v>
      </c>
      <c r="N35" s="237"/>
      <c r="O35" s="237"/>
      <c r="P35" s="237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43">
        <f>(SUM(BI94:BI101)+SUM(BI119:BI146))</f>
        <v>0</v>
      </c>
      <c r="I36" s="237"/>
      <c r="J36" s="237"/>
      <c r="K36" s="37"/>
      <c r="L36" s="37"/>
      <c r="M36" s="243">
        <v>0</v>
      </c>
      <c r="N36" s="237"/>
      <c r="O36" s="237"/>
      <c r="P36" s="237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44">
        <f>SUM(M30:M36)</f>
        <v>0</v>
      </c>
      <c r="M38" s="244"/>
      <c r="N38" s="244"/>
      <c r="O38" s="244"/>
      <c r="P38" s="245"/>
      <c r="Q38" s="115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 ht="13.5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 ht="13.5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 ht="13.5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 ht="13.5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 ht="13.5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 ht="13.5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 ht="13.5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 ht="13.5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 ht="13.5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 ht="13.5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 ht="13.5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 ht="13.5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 ht="13.5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 ht="13.5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192" t="s">
        <v>117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35" t="str">
        <f>F6</f>
        <v>Vltava, ř. km 317,922, Vyšší Brod - rekonstrukce jezu</v>
      </c>
      <c r="G78" s="236"/>
      <c r="H78" s="236"/>
      <c r="I78" s="236"/>
      <c r="J78" s="236"/>
      <c r="K78" s="236"/>
      <c r="L78" s="236"/>
      <c r="M78" s="236"/>
      <c r="N78" s="236"/>
      <c r="O78" s="236"/>
      <c r="P78" s="236"/>
      <c r="Q78" s="37"/>
      <c r="R78" s="38"/>
    </row>
    <row r="79" spans="2:18" s="1" customFormat="1" ht="36.950000000000003" customHeight="1">
      <c r="B79" s="36"/>
      <c r="C79" s="70" t="s">
        <v>114</v>
      </c>
      <c r="D79" s="37"/>
      <c r="E79" s="37"/>
      <c r="F79" s="212" t="str">
        <f>F7</f>
        <v>2751b - SO 02  Oprava jezového tělesa</v>
      </c>
      <c r="G79" s="237"/>
      <c r="H79" s="237"/>
      <c r="I79" s="237"/>
      <c r="J79" s="237"/>
      <c r="K79" s="237"/>
      <c r="L79" s="237"/>
      <c r="M79" s="237"/>
      <c r="N79" s="237"/>
      <c r="O79" s="237"/>
      <c r="P79" s="237"/>
      <c r="Q79" s="37"/>
      <c r="R79" s="38"/>
    </row>
    <row r="80" spans="2:18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65" s="1" customFormat="1" ht="18" customHeight="1">
      <c r="B81" s="36"/>
      <c r="C81" s="31" t="s">
        <v>25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27</v>
      </c>
      <c r="L81" s="37"/>
      <c r="M81" s="239" t="str">
        <f>IF(O9="","",O9)</f>
        <v/>
      </c>
      <c r="N81" s="239"/>
      <c r="O81" s="239"/>
      <c r="P81" s="239"/>
      <c r="Q81" s="37"/>
      <c r="R81" s="38"/>
    </row>
    <row r="82" spans="2:65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65" s="1" customFormat="1">
      <c r="B83" s="36"/>
      <c r="C83" s="31" t="s">
        <v>30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35</v>
      </c>
      <c r="L83" s="37"/>
      <c r="M83" s="196" t="str">
        <f>E18</f>
        <v xml:space="preserve"> </v>
      </c>
      <c r="N83" s="196"/>
      <c r="O83" s="196"/>
      <c r="P83" s="196"/>
      <c r="Q83" s="196"/>
      <c r="R83" s="38"/>
    </row>
    <row r="84" spans="2:65" s="1" customFormat="1" ht="14.45" customHeight="1">
      <c r="B84" s="36"/>
      <c r="C84" s="31" t="s">
        <v>33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37</v>
      </c>
      <c r="L84" s="37"/>
      <c r="M84" s="196">
        <f>E21</f>
        <v>0</v>
      </c>
      <c r="N84" s="196"/>
      <c r="O84" s="196"/>
      <c r="P84" s="196"/>
      <c r="Q84" s="196"/>
      <c r="R84" s="38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65" s="1" customFormat="1" ht="29.25" customHeight="1">
      <c r="B86" s="36"/>
      <c r="C86" s="246" t="s">
        <v>118</v>
      </c>
      <c r="D86" s="247"/>
      <c r="E86" s="247"/>
      <c r="F86" s="247"/>
      <c r="G86" s="247"/>
      <c r="H86" s="115"/>
      <c r="I86" s="115"/>
      <c r="J86" s="115"/>
      <c r="K86" s="115"/>
      <c r="L86" s="115"/>
      <c r="M86" s="115"/>
      <c r="N86" s="246" t="s">
        <v>119</v>
      </c>
      <c r="O86" s="247"/>
      <c r="P86" s="247"/>
      <c r="Q86" s="247"/>
      <c r="R86" s="38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65" s="1" customFormat="1" ht="29.25" customHeight="1">
      <c r="B88" s="36"/>
      <c r="C88" s="123" t="s">
        <v>120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31">
        <f>N119</f>
        <v>0</v>
      </c>
      <c r="O88" s="248"/>
      <c r="P88" s="248"/>
      <c r="Q88" s="248"/>
      <c r="R88" s="38"/>
      <c r="AU88" s="20" t="s">
        <v>121</v>
      </c>
    </row>
    <row r="89" spans="2:65" s="6" customFormat="1" ht="24.95" customHeight="1">
      <c r="B89" s="124"/>
      <c r="C89" s="125"/>
      <c r="D89" s="126" t="s">
        <v>122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49">
        <f>N120</f>
        <v>0</v>
      </c>
      <c r="O89" s="250"/>
      <c r="P89" s="250"/>
      <c r="Q89" s="250"/>
      <c r="R89" s="127"/>
    </row>
    <row r="90" spans="2:65" s="7" customFormat="1" ht="19.899999999999999" customHeight="1">
      <c r="B90" s="128"/>
      <c r="C90" s="129"/>
      <c r="D90" s="103" t="s">
        <v>123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27">
        <f>N121</f>
        <v>0</v>
      </c>
      <c r="O90" s="251"/>
      <c r="P90" s="251"/>
      <c r="Q90" s="251"/>
      <c r="R90" s="130"/>
    </row>
    <row r="91" spans="2:65" s="7" customFormat="1" ht="19.899999999999999" customHeight="1">
      <c r="B91" s="128"/>
      <c r="C91" s="129"/>
      <c r="D91" s="103" t="s">
        <v>125</v>
      </c>
      <c r="E91" s="129"/>
      <c r="F91" s="129"/>
      <c r="G91" s="129"/>
      <c r="H91" s="129"/>
      <c r="I91" s="129"/>
      <c r="J91" s="129"/>
      <c r="K91" s="129"/>
      <c r="L91" s="129"/>
      <c r="M91" s="129"/>
      <c r="N91" s="227">
        <f>N137</f>
        <v>0</v>
      </c>
      <c r="O91" s="251"/>
      <c r="P91" s="251"/>
      <c r="Q91" s="251"/>
      <c r="R91" s="130"/>
    </row>
    <row r="92" spans="2:65" s="7" customFormat="1" ht="19.899999999999999" customHeight="1">
      <c r="B92" s="128"/>
      <c r="C92" s="129"/>
      <c r="D92" s="103" t="s">
        <v>129</v>
      </c>
      <c r="E92" s="129"/>
      <c r="F92" s="129"/>
      <c r="G92" s="129"/>
      <c r="H92" s="129"/>
      <c r="I92" s="129"/>
      <c r="J92" s="129"/>
      <c r="K92" s="129"/>
      <c r="L92" s="129"/>
      <c r="M92" s="129"/>
      <c r="N92" s="227">
        <f>N142</f>
        <v>0</v>
      </c>
      <c r="O92" s="251"/>
      <c r="P92" s="251"/>
      <c r="Q92" s="251"/>
      <c r="R92" s="130"/>
    </row>
    <row r="93" spans="2:65" s="1" customFormat="1" ht="21.75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8"/>
    </row>
    <row r="94" spans="2:65" s="1" customFormat="1" ht="29.25" customHeight="1">
      <c r="B94" s="36"/>
      <c r="C94" s="123" t="s">
        <v>130</v>
      </c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248">
        <f>ROUND(N95+N96+N97+N98+N99+N100,2)</f>
        <v>0</v>
      </c>
      <c r="O94" s="252"/>
      <c r="P94" s="252"/>
      <c r="Q94" s="252"/>
      <c r="R94" s="38"/>
      <c r="T94" s="131"/>
      <c r="U94" s="132" t="s">
        <v>42</v>
      </c>
    </row>
    <row r="95" spans="2:65" s="1" customFormat="1" ht="18" customHeight="1">
      <c r="B95" s="133"/>
      <c r="C95" s="134"/>
      <c r="D95" s="228" t="s">
        <v>131</v>
      </c>
      <c r="E95" s="253"/>
      <c r="F95" s="253"/>
      <c r="G95" s="253"/>
      <c r="H95" s="253"/>
      <c r="I95" s="134"/>
      <c r="J95" s="134"/>
      <c r="K95" s="134"/>
      <c r="L95" s="134"/>
      <c r="M95" s="134"/>
      <c r="N95" s="226">
        <f>ROUND(N88*T95,2)</f>
        <v>0</v>
      </c>
      <c r="O95" s="254"/>
      <c r="P95" s="254"/>
      <c r="Q95" s="254"/>
      <c r="R95" s="136"/>
      <c r="S95" s="137"/>
      <c r="T95" s="138"/>
      <c r="U95" s="139" t="s">
        <v>43</v>
      </c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40" t="s">
        <v>132</v>
      </c>
      <c r="AZ95" s="137"/>
      <c r="BA95" s="137"/>
      <c r="BB95" s="137"/>
      <c r="BC95" s="137"/>
      <c r="BD95" s="137"/>
      <c r="BE95" s="141">
        <f t="shared" ref="BE95:BE100" si="0">IF(U95="základní",N95,0)</f>
        <v>0</v>
      </c>
      <c r="BF95" s="141">
        <f t="shared" ref="BF95:BF100" si="1">IF(U95="snížená",N95,0)</f>
        <v>0</v>
      </c>
      <c r="BG95" s="141">
        <f t="shared" ref="BG95:BG100" si="2">IF(U95="zákl. přenesená",N95,0)</f>
        <v>0</v>
      </c>
      <c r="BH95" s="141">
        <f t="shared" ref="BH95:BH100" si="3">IF(U95="sníž. přenesená",N95,0)</f>
        <v>0</v>
      </c>
      <c r="BI95" s="141">
        <f t="shared" ref="BI95:BI100" si="4">IF(U95="nulová",N95,0)</f>
        <v>0</v>
      </c>
      <c r="BJ95" s="140" t="s">
        <v>24</v>
      </c>
      <c r="BK95" s="137"/>
      <c r="BL95" s="137"/>
      <c r="BM95" s="137"/>
    </row>
    <row r="96" spans="2:65" s="1" customFormat="1" ht="18" customHeight="1">
      <c r="B96" s="133"/>
      <c r="C96" s="134"/>
      <c r="D96" s="228" t="s">
        <v>133</v>
      </c>
      <c r="E96" s="253"/>
      <c r="F96" s="253"/>
      <c r="G96" s="253"/>
      <c r="H96" s="253"/>
      <c r="I96" s="134"/>
      <c r="J96" s="134"/>
      <c r="K96" s="134"/>
      <c r="L96" s="134"/>
      <c r="M96" s="134"/>
      <c r="N96" s="226">
        <f>ROUND(N88*T96,2)</f>
        <v>0</v>
      </c>
      <c r="O96" s="254"/>
      <c r="P96" s="254"/>
      <c r="Q96" s="254"/>
      <c r="R96" s="136"/>
      <c r="S96" s="137"/>
      <c r="T96" s="138"/>
      <c r="U96" s="139" t="s">
        <v>43</v>
      </c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40" t="s">
        <v>132</v>
      </c>
      <c r="AZ96" s="137"/>
      <c r="BA96" s="137"/>
      <c r="BB96" s="137"/>
      <c r="BC96" s="137"/>
      <c r="BD96" s="137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24</v>
      </c>
      <c r="BK96" s="137"/>
      <c r="BL96" s="137"/>
      <c r="BM96" s="137"/>
    </row>
    <row r="97" spans="2:65" s="1" customFormat="1" ht="18" customHeight="1">
      <c r="B97" s="133"/>
      <c r="C97" s="134"/>
      <c r="D97" s="228" t="s">
        <v>134</v>
      </c>
      <c r="E97" s="253"/>
      <c r="F97" s="253"/>
      <c r="G97" s="253"/>
      <c r="H97" s="253"/>
      <c r="I97" s="134"/>
      <c r="J97" s="134"/>
      <c r="K97" s="134"/>
      <c r="L97" s="134"/>
      <c r="M97" s="134"/>
      <c r="N97" s="226">
        <f>ROUND(N88*T97,2)</f>
        <v>0</v>
      </c>
      <c r="O97" s="254"/>
      <c r="P97" s="254"/>
      <c r="Q97" s="254"/>
      <c r="R97" s="136"/>
      <c r="S97" s="137"/>
      <c r="T97" s="138"/>
      <c r="U97" s="139" t="s">
        <v>43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132</v>
      </c>
      <c r="AZ97" s="137"/>
      <c r="BA97" s="137"/>
      <c r="BB97" s="137"/>
      <c r="BC97" s="137"/>
      <c r="BD97" s="137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24</v>
      </c>
      <c r="BK97" s="137"/>
      <c r="BL97" s="137"/>
      <c r="BM97" s="137"/>
    </row>
    <row r="98" spans="2:65" s="1" customFormat="1" ht="18" customHeight="1">
      <c r="B98" s="133"/>
      <c r="C98" s="134"/>
      <c r="D98" s="228" t="s">
        <v>135</v>
      </c>
      <c r="E98" s="253"/>
      <c r="F98" s="253"/>
      <c r="G98" s="253"/>
      <c r="H98" s="253"/>
      <c r="I98" s="134"/>
      <c r="J98" s="134"/>
      <c r="K98" s="134"/>
      <c r="L98" s="134"/>
      <c r="M98" s="134"/>
      <c r="N98" s="226">
        <f>ROUND(N88*T98,2)</f>
        <v>0</v>
      </c>
      <c r="O98" s="254"/>
      <c r="P98" s="254"/>
      <c r="Q98" s="254"/>
      <c r="R98" s="136"/>
      <c r="S98" s="137"/>
      <c r="T98" s="138"/>
      <c r="U98" s="139" t="s">
        <v>43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132</v>
      </c>
      <c r="AZ98" s="137"/>
      <c r="BA98" s="137"/>
      <c r="BB98" s="137"/>
      <c r="BC98" s="137"/>
      <c r="BD98" s="137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24</v>
      </c>
      <c r="BK98" s="137"/>
      <c r="BL98" s="137"/>
      <c r="BM98" s="137"/>
    </row>
    <row r="99" spans="2:65" s="1" customFormat="1" ht="18" customHeight="1">
      <c r="B99" s="133"/>
      <c r="C99" s="134"/>
      <c r="D99" s="228" t="s">
        <v>136</v>
      </c>
      <c r="E99" s="253"/>
      <c r="F99" s="253"/>
      <c r="G99" s="253"/>
      <c r="H99" s="253"/>
      <c r="I99" s="134"/>
      <c r="J99" s="134"/>
      <c r="K99" s="134"/>
      <c r="L99" s="134"/>
      <c r="M99" s="134"/>
      <c r="N99" s="226">
        <f>ROUND(N88*T99,2)</f>
        <v>0</v>
      </c>
      <c r="O99" s="254"/>
      <c r="P99" s="254"/>
      <c r="Q99" s="254"/>
      <c r="R99" s="136"/>
      <c r="S99" s="137"/>
      <c r="T99" s="138"/>
      <c r="U99" s="139" t="s">
        <v>43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132</v>
      </c>
      <c r="AZ99" s="137"/>
      <c r="BA99" s="137"/>
      <c r="BB99" s="137"/>
      <c r="BC99" s="137"/>
      <c r="BD99" s="137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24</v>
      </c>
      <c r="BK99" s="137"/>
      <c r="BL99" s="137"/>
      <c r="BM99" s="137"/>
    </row>
    <row r="100" spans="2:65" s="1" customFormat="1" ht="18" customHeight="1">
      <c r="B100" s="133"/>
      <c r="C100" s="134"/>
      <c r="D100" s="135" t="s">
        <v>137</v>
      </c>
      <c r="E100" s="134"/>
      <c r="F100" s="134"/>
      <c r="G100" s="134"/>
      <c r="H100" s="134"/>
      <c r="I100" s="134"/>
      <c r="J100" s="134"/>
      <c r="K100" s="134"/>
      <c r="L100" s="134"/>
      <c r="M100" s="134"/>
      <c r="N100" s="226">
        <f>ROUND(N88*T100,2)</f>
        <v>0</v>
      </c>
      <c r="O100" s="254"/>
      <c r="P100" s="254"/>
      <c r="Q100" s="254"/>
      <c r="R100" s="136"/>
      <c r="S100" s="137"/>
      <c r="T100" s="142"/>
      <c r="U100" s="143" t="s">
        <v>43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138</v>
      </c>
      <c r="AZ100" s="137"/>
      <c r="BA100" s="137"/>
      <c r="BB100" s="137"/>
      <c r="BC100" s="137"/>
      <c r="BD100" s="137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24</v>
      </c>
      <c r="BK100" s="137"/>
      <c r="BL100" s="137"/>
      <c r="BM100" s="137"/>
    </row>
    <row r="101" spans="2:65" s="1" customFormat="1" ht="13.5"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8"/>
    </row>
    <row r="102" spans="2:65" s="1" customFormat="1" ht="29.25" customHeight="1">
      <c r="B102" s="36"/>
      <c r="C102" s="114" t="s">
        <v>106</v>
      </c>
      <c r="D102" s="115"/>
      <c r="E102" s="115"/>
      <c r="F102" s="115"/>
      <c r="G102" s="115"/>
      <c r="H102" s="115"/>
      <c r="I102" s="115"/>
      <c r="J102" s="115"/>
      <c r="K102" s="115"/>
      <c r="L102" s="232">
        <f>ROUND(SUM(N88+N94),2)</f>
        <v>0</v>
      </c>
      <c r="M102" s="232"/>
      <c r="N102" s="232"/>
      <c r="O102" s="232"/>
      <c r="P102" s="232"/>
      <c r="Q102" s="232"/>
      <c r="R102" s="38"/>
    </row>
    <row r="103" spans="2:65" s="1" customFormat="1" ht="6.95" customHeight="1"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2"/>
    </row>
    <row r="107" spans="2:65" s="1" customFormat="1" ht="6.95" customHeight="1"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5"/>
    </row>
    <row r="108" spans="2:65" s="1" customFormat="1" ht="36.950000000000003" customHeight="1">
      <c r="B108" s="36"/>
      <c r="C108" s="192" t="s">
        <v>139</v>
      </c>
      <c r="D108" s="237"/>
      <c r="E108" s="237"/>
      <c r="F108" s="237"/>
      <c r="G108" s="237"/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38"/>
    </row>
    <row r="109" spans="2:65" s="1" customFormat="1" ht="6.95" customHeight="1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</row>
    <row r="110" spans="2:65" s="1" customFormat="1" ht="30" customHeight="1">
      <c r="B110" s="36"/>
      <c r="C110" s="31" t="s">
        <v>19</v>
      </c>
      <c r="D110" s="37"/>
      <c r="E110" s="37"/>
      <c r="F110" s="235" t="str">
        <f>F6</f>
        <v>Vltava, ř. km 317,922, Vyšší Brod - rekonstrukce jezu</v>
      </c>
      <c r="G110" s="236"/>
      <c r="H110" s="236"/>
      <c r="I110" s="236"/>
      <c r="J110" s="236"/>
      <c r="K110" s="236"/>
      <c r="L110" s="236"/>
      <c r="M110" s="236"/>
      <c r="N110" s="236"/>
      <c r="O110" s="236"/>
      <c r="P110" s="236"/>
      <c r="Q110" s="37"/>
      <c r="R110" s="38"/>
    </row>
    <row r="111" spans="2:65" s="1" customFormat="1" ht="36.950000000000003" customHeight="1">
      <c r="B111" s="36"/>
      <c r="C111" s="70" t="s">
        <v>114</v>
      </c>
      <c r="D111" s="37"/>
      <c r="E111" s="37"/>
      <c r="F111" s="212" t="str">
        <f>F7</f>
        <v>2751b - SO 02  Oprava jezového tělesa</v>
      </c>
      <c r="G111" s="237"/>
      <c r="H111" s="237"/>
      <c r="I111" s="237"/>
      <c r="J111" s="237"/>
      <c r="K111" s="237"/>
      <c r="L111" s="237"/>
      <c r="M111" s="237"/>
      <c r="N111" s="237"/>
      <c r="O111" s="237"/>
      <c r="P111" s="237"/>
      <c r="Q111" s="37"/>
      <c r="R111" s="38"/>
    </row>
    <row r="112" spans="2:65" s="1" customFormat="1" ht="6.95" customHeight="1"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8"/>
    </row>
    <row r="113" spans="2:65" s="1" customFormat="1" ht="18" customHeight="1">
      <c r="B113" s="36"/>
      <c r="C113" s="31" t="s">
        <v>25</v>
      </c>
      <c r="D113" s="37"/>
      <c r="E113" s="37"/>
      <c r="F113" s="29" t="str">
        <f>F9</f>
        <v xml:space="preserve"> </v>
      </c>
      <c r="G113" s="37"/>
      <c r="H113" s="37"/>
      <c r="I113" s="37"/>
      <c r="J113" s="37"/>
      <c r="K113" s="31" t="s">
        <v>27</v>
      </c>
      <c r="L113" s="37"/>
      <c r="M113" s="239" t="str">
        <f>IF(O9="","",O9)</f>
        <v/>
      </c>
      <c r="N113" s="239"/>
      <c r="O113" s="239"/>
      <c r="P113" s="239"/>
      <c r="Q113" s="37"/>
      <c r="R113" s="38"/>
    </row>
    <row r="114" spans="2:65" s="1" customFormat="1" ht="6.9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1" customFormat="1">
      <c r="B115" s="36"/>
      <c r="C115" s="31" t="s">
        <v>30</v>
      </c>
      <c r="D115" s="37"/>
      <c r="E115" s="37"/>
      <c r="F115" s="29" t="str">
        <f>E12</f>
        <v xml:space="preserve"> </v>
      </c>
      <c r="G115" s="37"/>
      <c r="H115" s="37"/>
      <c r="I115" s="37"/>
      <c r="J115" s="37"/>
      <c r="K115" s="31" t="s">
        <v>35</v>
      </c>
      <c r="L115" s="37"/>
      <c r="M115" s="196" t="str">
        <f>E18</f>
        <v xml:space="preserve"> </v>
      </c>
      <c r="N115" s="196"/>
      <c r="O115" s="196"/>
      <c r="P115" s="196"/>
      <c r="Q115" s="196"/>
      <c r="R115" s="38"/>
    </row>
    <row r="116" spans="2:65" s="1" customFormat="1" ht="14.45" customHeight="1">
      <c r="B116" s="36"/>
      <c r="C116" s="31" t="s">
        <v>33</v>
      </c>
      <c r="D116" s="37"/>
      <c r="E116" s="37"/>
      <c r="F116" s="29" t="str">
        <f>IF(E15="","",E15)</f>
        <v>Vyplň údaj</v>
      </c>
      <c r="G116" s="37"/>
      <c r="H116" s="37"/>
      <c r="I116" s="37"/>
      <c r="J116" s="37"/>
      <c r="K116" s="31" t="s">
        <v>37</v>
      </c>
      <c r="L116" s="37"/>
      <c r="M116" s="196">
        <f>E21</f>
        <v>0</v>
      </c>
      <c r="N116" s="196"/>
      <c r="O116" s="196"/>
      <c r="P116" s="196"/>
      <c r="Q116" s="196"/>
      <c r="R116" s="38"/>
    </row>
    <row r="117" spans="2:65" s="1" customFormat="1" ht="10.35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5" s="8" customFormat="1" ht="29.25" customHeight="1">
      <c r="B118" s="144"/>
      <c r="C118" s="145" t="s">
        <v>140</v>
      </c>
      <c r="D118" s="146" t="s">
        <v>141</v>
      </c>
      <c r="E118" s="146" t="s">
        <v>60</v>
      </c>
      <c r="F118" s="255" t="s">
        <v>142</v>
      </c>
      <c r="G118" s="255"/>
      <c r="H118" s="255"/>
      <c r="I118" s="255"/>
      <c r="J118" s="146" t="s">
        <v>143</v>
      </c>
      <c r="K118" s="146" t="s">
        <v>144</v>
      </c>
      <c r="L118" s="255" t="s">
        <v>145</v>
      </c>
      <c r="M118" s="255"/>
      <c r="N118" s="255" t="s">
        <v>119</v>
      </c>
      <c r="O118" s="255"/>
      <c r="P118" s="255"/>
      <c r="Q118" s="256"/>
      <c r="R118" s="147"/>
      <c r="T118" s="77" t="s">
        <v>146</v>
      </c>
      <c r="U118" s="78" t="s">
        <v>42</v>
      </c>
      <c r="V118" s="78" t="s">
        <v>147</v>
      </c>
      <c r="W118" s="78" t="s">
        <v>148</v>
      </c>
      <c r="X118" s="78" t="s">
        <v>149</v>
      </c>
      <c r="Y118" s="78" t="s">
        <v>150</v>
      </c>
      <c r="Z118" s="78" t="s">
        <v>151</v>
      </c>
      <c r="AA118" s="79" t="s">
        <v>152</v>
      </c>
    </row>
    <row r="119" spans="2:65" s="1" customFormat="1" ht="29.25" customHeight="1">
      <c r="B119" s="36"/>
      <c r="C119" s="81" t="s">
        <v>116</v>
      </c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269">
        <f>BK119</f>
        <v>0</v>
      </c>
      <c r="O119" s="270"/>
      <c r="P119" s="270"/>
      <c r="Q119" s="270"/>
      <c r="R119" s="38"/>
      <c r="T119" s="80"/>
      <c r="U119" s="52"/>
      <c r="V119" s="52"/>
      <c r="W119" s="148">
        <f>W120+W147</f>
        <v>0</v>
      </c>
      <c r="X119" s="52"/>
      <c r="Y119" s="148">
        <f>Y120+Y147</f>
        <v>103.468722</v>
      </c>
      <c r="Z119" s="52"/>
      <c r="AA119" s="149">
        <f>AA120+AA147</f>
        <v>0</v>
      </c>
      <c r="AT119" s="20" t="s">
        <v>77</v>
      </c>
      <c r="AU119" s="20" t="s">
        <v>121</v>
      </c>
      <c r="BK119" s="150">
        <f>BK120+BK147</f>
        <v>0</v>
      </c>
    </row>
    <row r="120" spans="2:65" s="9" customFormat="1" ht="37.35" customHeight="1">
      <c r="B120" s="151"/>
      <c r="C120" s="152"/>
      <c r="D120" s="153" t="s">
        <v>122</v>
      </c>
      <c r="E120" s="153"/>
      <c r="F120" s="153"/>
      <c r="G120" s="153"/>
      <c r="H120" s="153"/>
      <c r="I120" s="153"/>
      <c r="J120" s="153"/>
      <c r="K120" s="153"/>
      <c r="L120" s="153"/>
      <c r="M120" s="153"/>
      <c r="N120" s="271">
        <f>BK120</f>
        <v>0</v>
      </c>
      <c r="O120" s="249"/>
      <c r="P120" s="249"/>
      <c r="Q120" s="249"/>
      <c r="R120" s="154"/>
      <c r="T120" s="155"/>
      <c r="U120" s="152"/>
      <c r="V120" s="152"/>
      <c r="W120" s="156">
        <f>W121+W137+W142</f>
        <v>0</v>
      </c>
      <c r="X120" s="152"/>
      <c r="Y120" s="156">
        <f>Y121+Y137+Y142</f>
        <v>103.468722</v>
      </c>
      <c r="Z120" s="152"/>
      <c r="AA120" s="157">
        <f>AA121+AA137+AA142</f>
        <v>0</v>
      </c>
      <c r="AR120" s="158" t="s">
        <v>24</v>
      </c>
      <c r="AT120" s="159" t="s">
        <v>77</v>
      </c>
      <c r="AU120" s="159" t="s">
        <v>78</v>
      </c>
      <c r="AY120" s="158" t="s">
        <v>153</v>
      </c>
      <c r="BK120" s="160">
        <f>BK121+BK137+BK142</f>
        <v>0</v>
      </c>
    </row>
    <row r="121" spans="2:65" s="9" customFormat="1" ht="19.899999999999999" customHeight="1">
      <c r="B121" s="151"/>
      <c r="C121" s="152"/>
      <c r="D121" s="161" t="s">
        <v>123</v>
      </c>
      <c r="E121" s="161"/>
      <c r="F121" s="161"/>
      <c r="G121" s="161"/>
      <c r="H121" s="161"/>
      <c r="I121" s="161"/>
      <c r="J121" s="161"/>
      <c r="K121" s="161"/>
      <c r="L121" s="161"/>
      <c r="M121" s="161"/>
      <c r="N121" s="272">
        <f>BK121</f>
        <v>0</v>
      </c>
      <c r="O121" s="273"/>
      <c r="P121" s="273"/>
      <c r="Q121" s="273"/>
      <c r="R121" s="154"/>
      <c r="T121" s="155"/>
      <c r="U121" s="152"/>
      <c r="V121" s="152"/>
      <c r="W121" s="156">
        <f>SUM(W122:W136)</f>
        <v>0</v>
      </c>
      <c r="X121" s="152"/>
      <c r="Y121" s="156">
        <f>SUM(Y122:Y136)</f>
        <v>9.9386100000000006</v>
      </c>
      <c r="Z121" s="152"/>
      <c r="AA121" s="157">
        <f>SUM(AA122:AA136)</f>
        <v>0</v>
      </c>
      <c r="AR121" s="158" t="s">
        <v>24</v>
      </c>
      <c r="AT121" s="159" t="s">
        <v>77</v>
      </c>
      <c r="AU121" s="159" t="s">
        <v>24</v>
      </c>
      <c r="AY121" s="158" t="s">
        <v>153</v>
      </c>
      <c r="BK121" s="160">
        <f>SUM(BK122:BK136)</f>
        <v>0</v>
      </c>
    </row>
    <row r="122" spans="2:65" s="1" customFormat="1" ht="25.5" customHeight="1">
      <c r="B122" s="133"/>
      <c r="C122" s="162" t="s">
        <v>24</v>
      </c>
      <c r="D122" s="162" t="s">
        <v>154</v>
      </c>
      <c r="E122" s="163" t="s">
        <v>254</v>
      </c>
      <c r="F122" s="257" t="s">
        <v>255</v>
      </c>
      <c r="G122" s="257"/>
      <c r="H122" s="257"/>
      <c r="I122" s="257"/>
      <c r="J122" s="164" t="s">
        <v>157</v>
      </c>
      <c r="K122" s="165">
        <v>139.36000000000001</v>
      </c>
      <c r="L122" s="258">
        <v>0</v>
      </c>
      <c r="M122" s="258"/>
      <c r="N122" s="259">
        <f>ROUND(L122*K122,2)</f>
        <v>0</v>
      </c>
      <c r="O122" s="259"/>
      <c r="P122" s="259"/>
      <c r="Q122" s="259"/>
      <c r="R122" s="136"/>
      <c r="T122" s="166" t="s">
        <v>5</v>
      </c>
      <c r="U122" s="45" t="s">
        <v>43</v>
      </c>
      <c r="V122" s="37"/>
      <c r="W122" s="167">
        <f>V122*K122</f>
        <v>0</v>
      </c>
      <c r="X122" s="167">
        <v>0</v>
      </c>
      <c r="Y122" s="167">
        <f>X122*K122</f>
        <v>0</v>
      </c>
      <c r="Z122" s="167">
        <v>0</v>
      </c>
      <c r="AA122" s="168">
        <f>Z122*K122</f>
        <v>0</v>
      </c>
      <c r="AR122" s="20" t="s">
        <v>158</v>
      </c>
      <c r="AT122" s="20" t="s">
        <v>154</v>
      </c>
      <c r="AU122" s="20" t="s">
        <v>112</v>
      </c>
      <c r="AY122" s="20" t="s">
        <v>153</v>
      </c>
      <c r="BE122" s="107">
        <f>IF(U122="základní",N122,0)</f>
        <v>0</v>
      </c>
      <c r="BF122" s="107">
        <f>IF(U122="snížená",N122,0)</f>
        <v>0</v>
      </c>
      <c r="BG122" s="107">
        <f>IF(U122="zákl. přenesená",N122,0)</f>
        <v>0</v>
      </c>
      <c r="BH122" s="107">
        <f>IF(U122="sníž. přenesená",N122,0)</f>
        <v>0</v>
      </c>
      <c r="BI122" s="107">
        <f>IF(U122="nulová",N122,0)</f>
        <v>0</v>
      </c>
      <c r="BJ122" s="20" t="s">
        <v>24</v>
      </c>
      <c r="BK122" s="107">
        <f>ROUND(L122*K122,2)</f>
        <v>0</v>
      </c>
      <c r="BL122" s="20" t="s">
        <v>158</v>
      </c>
      <c r="BM122" s="20" t="s">
        <v>256</v>
      </c>
    </row>
    <row r="123" spans="2:65" s="10" customFormat="1" ht="16.5" customHeight="1">
      <c r="B123" s="169"/>
      <c r="C123" s="170"/>
      <c r="D123" s="170"/>
      <c r="E123" s="171" t="s">
        <v>5</v>
      </c>
      <c r="F123" s="260" t="s">
        <v>257</v>
      </c>
      <c r="G123" s="261"/>
      <c r="H123" s="261"/>
      <c r="I123" s="261"/>
      <c r="J123" s="170"/>
      <c r="K123" s="172">
        <v>139.36000000000001</v>
      </c>
      <c r="L123" s="170"/>
      <c r="M123" s="170"/>
      <c r="N123" s="170"/>
      <c r="O123" s="170"/>
      <c r="P123" s="170"/>
      <c r="Q123" s="170"/>
      <c r="R123" s="173"/>
      <c r="T123" s="174"/>
      <c r="U123" s="170"/>
      <c r="V123" s="170"/>
      <c r="W123" s="170"/>
      <c r="X123" s="170"/>
      <c r="Y123" s="170"/>
      <c r="Z123" s="170"/>
      <c r="AA123" s="175"/>
      <c r="AT123" s="176" t="s">
        <v>161</v>
      </c>
      <c r="AU123" s="176" t="s">
        <v>112</v>
      </c>
      <c r="AV123" s="10" t="s">
        <v>112</v>
      </c>
      <c r="AW123" s="10" t="s">
        <v>36</v>
      </c>
      <c r="AX123" s="10" t="s">
        <v>24</v>
      </c>
      <c r="AY123" s="176" t="s">
        <v>153</v>
      </c>
    </row>
    <row r="124" spans="2:65" s="1" customFormat="1" ht="25.5" customHeight="1">
      <c r="B124" s="133"/>
      <c r="C124" s="162" t="s">
        <v>112</v>
      </c>
      <c r="D124" s="162" t="s">
        <v>154</v>
      </c>
      <c r="E124" s="163" t="s">
        <v>258</v>
      </c>
      <c r="F124" s="257" t="s">
        <v>259</v>
      </c>
      <c r="G124" s="257"/>
      <c r="H124" s="257"/>
      <c r="I124" s="257"/>
      <c r="J124" s="164" t="s">
        <v>157</v>
      </c>
      <c r="K124" s="165">
        <v>139.36000000000001</v>
      </c>
      <c r="L124" s="258">
        <v>0</v>
      </c>
      <c r="M124" s="258"/>
      <c r="N124" s="259">
        <f>ROUND(L124*K124,2)</f>
        <v>0</v>
      </c>
      <c r="O124" s="259"/>
      <c r="P124" s="259"/>
      <c r="Q124" s="259"/>
      <c r="R124" s="136"/>
      <c r="T124" s="166" t="s">
        <v>5</v>
      </c>
      <c r="U124" s="45" t="s">
        <v>43</v>
      </c>
      <c r="V124" s="37"/>
      <c r="W124" s="167">
        <f>V124*K124</f>
        <v>0</v>
      </c>
      <c r="X124" s="167">
        <v>0</v>
      </c>
      <c r="Y124" s="167">
        <f>X124*K124</f>
        <v>0</v>
      </c>
      <c r="Z124" s="167">
        <v>0</v>
      </c>
      <c r="AA124" s="168">
        <f>Z124*K124</f>
        <v>0</v>
      </c>
      <c r="AR124" s="20" t="s">
        <v>158</v>
      </c>
      <c r="AT124" s="20" t="s">
        <v>154</v>
      </c>
      <c r="AU124" s="20" t="s">
        <v>112</v>
      </c>
      <c r="AY124" s="20" t="s">
        <v>153</v>
      </c>
      <c r="BE124" s="107">
        <f>IF(U124="základní",N124,0)</f>
        <v>0</v>
      </c>
      <c r="BF124" s="107">
        <f>IF(U124="snížená",N124,0)</f>
        <v>0</v>
      </c>
      <c r="BG124" s="107">
        <f>IF(U124="zákl. přenesená",N124,0)</f>
        <v>0</v>
      </c>
      <c r="BH124" s="107">
        <f>IF(U124="sníž. přenesená",N124,0)</f>
        <v>0</v>
      </c>
      <c r="BI124" s="107">
        <f>IF(U124="nulová",N124,0)</f>
        <v>0</v>
      </c>
      <c r="BJ124" s="20" t="s">
        <v>24</v>
      </c>
      <c r="BK124" s="107">
        <f>ROUND(L124*K124,2)</f>
        <v>0</v>
      </c>
      <c r="BL124" s="20" t="s">
        <v>158</v>
      </c>
      <c r="BM124" s="20" t="s">
        <v>260</v>
      </c>
    </row>
    <row r="125" spans="2:65" s="1" customFormat="1" ht="16.5" customHeight="1">
      <c r="B125" s="133"/>
      <c r="C125" s="162" t="s">
        <v>167</v>
      </c>
      <c r="D125" s="162" t="s">
        <v>154</v>
      </c>
      <c r="E125" s="163" t="s">
        <v>261</v>
      </c>
      <c r="F125" s="257" t="s">
        <v>262</v>
      </c>
      <c r="G125" s="257"/>
      <c r="H125" s="257"/>
      <c r="I125" s="257"/>
      <c r="J125" s="164" t="s">
        <v>180</v>
      </c>
      <c r="K125" s="165">
        <v>52</v>
      </c>
      <c r="L125" s="258">
        <v>0</v>
      </c>
      <c r="M125" s="258"/>
      <c r="N125" s="259">
        <f>ROUND(L125*K125,2)</f>
        <v>0</v>
      </c>
      <c r="O125" s="259"/>
      <c r="P125" s="259"/>
      <c r="Q125" s="259"/>
      <c r="R125" s="136"/>
      <c r="T125" s="166" t="s">
        <v>5</v>
      </c>
      <c r="U125" s="45" t="s">
        <v>43</v>
      </c>
      <c r="V125" s="37"/>
      <c r="W125" s="167">
        <f>V125*K125</f>
        <v>0</v>
      </c>
      <c r="X125" s="167">
        <v>0</v>
      </c>
      <c r="Y125" s="167">
        <f>X125*K125</f>
        <v>0</v>
      </c>
      <c r="Z125" s="167">
        <v>0</v>
      </c>
      <c r="AA125" s="168">
        <f>Z125*K125</f>
        <v>0</v>
      </c>
      <c r="AR125" s="20" t="s">
        <v>158</v>
      </c>
      <c r="AT125" s="20" t="s">
        <v>154</v>
      </c>
      <c r="AU125" s="20" t="s">
        <v>112</v>
      </c>
      <c r="AY125" s="20" t="s">
        <v>153</v>
      </c>
      <c r="BE125" s="107">
        <f>IF(U125="základní",N125,0)</f>
        <v>0</v>
      </c>
      <c r="BF125" s="107">
        <f>IF(U125="snížená",N125,0)</f>
        <v>0</v>
      </c>
      <c r="BG125" s="107">
        <f>IF(U125="zákl. přenesená",N125,0)</f>
        <v>0</v>
      </c>
      <c r="BH125" s="107">
        <f>IF(U125="sníž. přenesená",N125,0)</f>
        <v>0</v>
      </c>
      <c r="BI125" s="107">
        <f>IF(U125="nulová",N125,0)</f>
        <v>0</v>
      </c>
      <c r="BJ125" s="20" t="s">
        <v>24</v>
      </c>
      <c r="BK125" s="107">
        <f>ROUND(L125*K125,2)</f>
        <v>0</v>
      </c>
      <c r="BL125" s="20" t="s">
        <v>158</v>
      </c>
      <c r="BM125" s="20" t="s">
        <v>263</v>
      </c>
    </row>
    <row r="126" spans="2:65" s="10" customFormat="1" ht="16.5" customHeight="1">
      <c r="B126" s="169"/>
      <c r="C126" s="170"/>
      <c r="D126" s="170"/>
      <c r="E126" s="171" t="s">
        <v>5</v>
      </c>
      <c r="F126" s="260" t="s">
        <v>264</v>
      </c>
      <c r="G126" s="261"/>
      <c r="H126" s="261"/>
      <c r="I126" s="261"/>
      <c r="J126" s="170"/>
      <c r="K126" s="172">
        <v>9</v>
      </c>
      <c r="L126" s="170"/>
      <c r="M126" s="170"/>
      <c r="N126" s="170"/>
      <c r="O126" s="170"/>
      <c r="P126" s="170"/>
      <c r="Q126" s="170"/>
      <c r="R126" s="173"/>
      <c r="T126" s="174"/>
      <c r="U126" s="170"/>
      <c r="V126" s="170"/>
      <c r="W126" s="170"/>
      <c r="X126" s="170"/>
      <c r="Y126" s="170"/>
      <c r="Z126" s="170"/>
      <c r="AA126" s="175"/>
      <c r="AT126" s="176" t="s">
        <v>161</v>
      </c>
      <c r="AU126" s="176" t="s">
        <v>112</v>
      </c>
      <c r="AV126" s="10" t="s">
        <v>112</v>
      </c>
      <c r="AW126" s="10" t="s">
        <v>36</v>
      </c>
      <c r="AX126" s="10" t="s">
        <v>78</v>
      </c>
      <c r="AY126" s="176" t="s">
        <v>153</v>
      </c>
    </row>
    <row r="127" spans="2:65" s="10" customFormat="1" ht="25.5" customHeight="1">
      <c r="B127" s="169"/>
      <c r="C127" s="170"/>
      <c r="D127" s="170"/>
      <c r="E127" s="171" t="s">
        <v>5</v>
      </c>
      <c r="F127" s="262" t="s">
        <v>265</v>
      </c>
      <c r="G127" s="263"/>
      <c r="H127" s="263"/>
      <c r="I127" s="263"/>
      <c r="J127" s="170"/>
      <c r="K127" s="172">
        <v>29.6</v>
      </c>
      <c r="L127" s="170"/>
      <c r="M127" s="170"/>
      <c r="N127" s="170"/>
      <c r="O127" s="170"/>
      <c r="P127" s="170"/>
      <c r="Q127" s="170"/>
      <c r="R127" s="173"/>
      <c r="T127" s="174"/>
      <c r="U127" s="170"/>
      <c r="V127" s="170"/>
      <c r="W127" s="170"/>
      <c r="X127" s="170"/>
      <c r="Y127" s="170"/>
      <c r="Z127" s="170"/>
      <c r="AA127" s="175"/>
      <c r="AT127" s="176" t="s">
        <v>161</v>
      </c>
      <c r="AU127" s="176" t="s">
        <v>112</v>
      </c>
      <c r="AV127" s="10" t="s">
        <v>112</v>
      </c>
      <c r="AW127" s="10" t="s">
        <v>36</v>
      </c>
      <c r="AX127" s="10" t="s">
        <v>78</v>
      </c>
      <c r="AY127" s="176" t="s">
        <v>153</v>
      </c>
    </row>
    <row r="128" spans="2:65" s="10" customFormat="1" ht="25.5" customHeight="1">
      <c r="B128" s="169"/>
      <c r="C128" s="170"/>
      <c r="D128" s="170"/>
      <c r="E128" s="171" t="s">
        <v>5</v>
      </c>
      <c r="F128" s="262" t="s">
        <v>266</v>
      </c>
      <c r="G128" s="263"/>
      <c r="H128" s="263"/>
      <c r="I128" s="263"/>
      <c r="J128" s="170"/>
      <c r="K128" s="172">
        <v>13.4</v>
      </c>
      <c r="L128" s="170"/>
      <c r="M128" s="170"/>
      <c r="N128" s="170"/>
      <c r="O128" s="170"/>
      <c r="P128" s="170"/>
      <c r="Q128" s="170"/>
      <c r="R128" s="173"/>
      <c r="T128" s="174"/>
      <c r="U128" s="170"/>
      <c r="V128" s="170"/>
      <c r="W128" s="170"/>
      <c r="X128" s="170"/>
      <c r="Y128" s="170"/>
      <c r="Z128" s="170"/>
      <c r="AA128" s="175"/>
      <c r="AT128" s="176" t="s">
        <v>161</v>
      </c>
      <c r="AU128" s="176" t="s">
        <v>112</v>
      </c>
      <c r="AV128" s="10" t="s">
        <v>112</v>
      </c>
      <c r="AW128" s="10" t="s">
        <v>36</v>
      </c>
      <c r="AX128" s="10" t="s">
        <v>78</v>
      </c>
      <c r="AY128" s="176" t="s">
        <v>153</v>
      </c>
    </row>
    <row r="129" spans="2:65" s="11" customFormat="1" ht="16.5" customHeight="1">
      <c r="B129" s="177"/>
      <c r="C129" s="178"/>
      <c r="D129" s="178"/>
      <c r="E129" s="179" t="s">
        <v>5</v>
      </c>
      <c r="F129" s="264" t="s">
        <v>163</v>
      </c>
      <c r="G129" s="265"/>
      <c r="H129" s="265"/>
      <c r="I129" s="265"/>
      <c r="J129" s="178"/>
      <c r="K129" s="180">
        <v>52</v>
      </c>
      <c r="L129" s="178"/>
      <c r="M129" s="178"/>
      <c r="N129" s="178"/>
      <c r="O129" s="178"/>
      <c r="P129" s="178"/>
      <c r="Q129" s="178"/>
      <c r="R129" s="181"/>
      <c r="T129" s="182"/>
      <c r="U129" s="178"/>
      <c r="V129" s="178"/>
      <c r="W129" s="178"/>
      <c r="X129" s="178"/>
      <c r="Y129" s="178"/>
      <c r="Z129" s="178"/>
      <c r="AA129" s="183"/>
      <c r="AT129" s="184" t="s">
        <v>161</v>
      </c>
      <c r="AU129" s="184" t="s">
        <v>112</v>
      </c>
      <c r="AV129" s="11" t="s">
        <v>158</v>
      </c>
      <c r="AW129" s="11" t="s">
        <v>36</v>
      </c>
      <c r="AX129" s="11" t="s">
        <v>24</v>
      </c>
      <c r="AY129" s="184" t="s">
        <v>153</v>
      </c>
    </row>
    <row r="130" spans="2:65" s="1" customFormat="1" ht="16.5" customHeight="1">
      <c r="B130" s="133"/>
      <c r="C130" s="185" t="s">
        <v>158</v>
      </c>
      <c r="D130" s="185" t="s">
        <v>210</v>
      </c>
      <c r="E130" s="186" t="s">
        <v>267</v>
      </c>
      <c r="F130" s="266" t="s">
        <v>268</v>
      </c>
      <c r="G130" s="266"/>
      <c r="H130" s="266"/>
      <c r="I130" s="266"/>
      <c r="J130" s="187" t="s">
        <v>157</v>
      </c>
      <c r="K130" s="188">
        <v>18.07</v>
      </c>
      <c r="L130" s="267">
        <v>0</v>
      </c>
      <c r="M130" s="267"/>
      <c r="N130" s="268">
        <f>ROUND(L130*K130,2)</f>
        <v>0</v>
      </c>
      <c r="O130" s="259"/>
      <c r="P130" s="259"/>
      <c r="Q130" s="259"/>
      <c r="R130" s="136"/>
      <c r="T130" s="166" t="s">
        <v>5</v>
      </c>
      <c r="U130" s="45" t="s">
        <v>43</v>
      </c>
      <c r="V130" s="37"/>
      <c r="W130" s="167">
        <f>V130*K130</f>
        <v>0</v>
      </c>
      <c r="X130" s="167">
        <v>0.55000000000000004</v>
      </c>
      <c r="Y130" s="167">
        <f>X130*K130</f>
        <v>9.9385000000000012</v>
      </c>
      <c r="Z130" s="167">
        <v>0</v>
      </c>
      <c r="AA130" s="168">
        <f>Z130*K130</f>
        <v>0</v>
      </c>
      <c r="AR130" s="20" t="s">
        <v>194</v>
      </c>
      <c r="AT130" s="20" t="s">
        <v>210</v>
      </c>
      <c r="AU130" s="20" t="s">
        <v>112</v>
      </c>
      <c r="AY130" s="20" t="s">
        <v>153</v>
      </c>
      <c r="BE130" s="107">
        <f>IF(U130="základní",N130,0)</f>
        <v>0</v>
      </c>
      <c r="BF130" s="107">
        <f>IF(U130="snížená",N130,0)</f>
        <v>0</v>
      </c>
      <c r="BG130" s="107">
        <f>IF(U130="zákl. přenesená",N130,0)</f>
        <v>0</v>
      </c>
      <c r="BH130" s="107">
        <f>IF(U130="sníž. přenesená",N130,0)</f>
        <v>0</v>
      </c>
      <c r="BI130" s="107">
        <f>IF(U130="nulová",N130,0)</f>
        <v>0</v>
      </c>
      <c r="BJ130" s="20" t="s">
        <v>24</v>
      </c>
      <c r="BK130" s="107">
        <f>ROUND(L130*K130,2)</f>
        <v>0</v>
      </c>
      <c r="BL130" s="20" t="s">
        <v>158</v>
      </c>
      <c r="BM130" s="20" t="s">
        <v>269</v>
      </c>
    </row>
    <row r="131" spans="2:65" s="10" customFormat="1" ht="16.5" customHeight="1">
      <c r="B131" s="169"/>
      <c r="C131" s="170"/>
      <c r="D131" s="170"/>
      <c r="E131" s="171" t="s">
        <v>5</v>
      </c>
      <c r="F131" s="260" t="s">
        <v>270</v>
      </c>
      <c r="G131" s="261"/>
      <c r="H131" s="261"/>
      <c r="I131" s="261"/>
      <c r="J131" s="170"/>
      <c r="K131" s="172">
        <v>6.12</v>
      </c>
      <c r="L131" s="170"/>
      <c r="M131" s="170"/>
      <c r="N131" s="170"/>
      <c r="O131" s="170"/>
      <c r="P131" s="170"/>
      <c r="Q131" s="170"/>
      <c r="R131" s="173"/>
      <c r="T131" s="174"/>
      <c r="U131" s="170"/>
      <c r="V131" s="170"/>
      <c r="W131" s="170"/>
      <c r="X131" s="170"/>
      <c r="Y131" s="170"/>
      <c r="Z131" s="170"/>
      <c r="AA131" s="175"/>
      <c r="AT131" s="176" t="s">
        <v>161</v>
      </c>
      <c r="AU131" s="176" t="s">
        <v>112</v>
      </c>
      <c r="AV131" s="10" t="s">
        <v>112</v>
      </c>
      <c r="AW131" s="10" t="s">
        <v>36</v>
      </c>
      <c r="AX131" s="10" t="s">
        <v>78</v>
      </c>
      <c r="AY131" s="176" t="s">
        <v>153</v>
      </c>
    </row>
    <row r="132" spans="2:65" s="10" customFormat="1" ht="16.5" customHeight="1">
      <c r="B132" s="169"/>
      <c r="C132" s="170"/>
      <c r="D132" s="170"/>
      <c r="E132" s="171" t="s">
        <v>5</v>
      </c>
      <c r="F132" s="262" t="s">
        <v>271</v>
      </c>
      <c r="G132" s="263"/>
      <c r="H132" s="263"/>
      <c r="I132" s="263"/>
      <c r="J132" s="170"/>
      <c r="K132" s="172">
        <v>6.03</v>
      </c>
      <c r="L132" s="170"/>
      <c r="M132" s="170"/>
      <c r="N132" s="170"/>
      <c r="O132" s="170"/>
      <c r="P132" s="170"/>
      <c r="Q132" s="170"/>
      <c r="R132" s="173"/>
      <c r="T132" s="174"/>
      <c r="U132" s="170"/>
      <c r="V132" s="170"/>
      <c r="W132" s="170"/>
      <c r="X132" s="170"/>
      <c r="Y132" s="170"/>
      <c r="Z132" s="170"/>
      <c r="AA132" s="175"/>
      <c r="AT132" s="176" t="s">
        <v>161</v>
      </c>
      <c r="AU132" s="176" t="s">
        <v>112</v>
      </c>
      <c r="AV132" s="10" t="s">
        <v>112</v>
      </c>
      <c r="AW132" s="10" t="s">
        <v>36</v>
      </c>
      <c r="AX132" s="10" t="s">
        <v>78</v>
      </c>
      <c r="AY132" s="176" t="s">
        <v>153</v>
      </c>
    </row>
    <row r="133" spans="2:65" s="10" customFormat="1" ht="25.5" customHeight="1">
      <c r="B133" s="169"/>
      <c r="C133" s="170"/>
      <c r="D133" s="170"/>
      <c r="E133" s="171" t="s">
        <v>5</v>
      </c>
      <c r="F133" s="262" t="s">
        <v>272</v>
      </c>
      <c r="G133" s="263"/>
      <c r="H133" s="263"/>
      <c r="I133" s="263"/>
      <c r="J133" s="170"/>
      <c r="K133" s="172">
        <v>5.92</v>
      </c>
      <c r="L133" s="170"/>
      <c r="M133" s="170"/>
      <c r="N133" s="170"/>
      <c r="O133" s="170"/>
      <c r="P133" s="170"/>
      <c r="Q133" s="170"/>
      <c r="R133" s="173"/>
      <c r="T133" s="174"/>
      <c r="U133" s="170"/>
      <c r="V133" s="170"/>
      <c r="W133" s="170"/>
      <c r="X133" s="170"/>
      <c r="Y133" s="170"/>
      <c r="Z133" s="170"/>
      <c r="AA133" s="175"/>
      <c r="AT133" s="176" t="s">
        <v>161</v>
      </c>
      <c r="AU133" s="176" t="s">
        <v>112</v>
      </c>
      <c r="AV133" s="10" t="s">
        <v>112</v>
      </c>
      <c r="AW133" s="10" t="s">
        <v>36</v>
      </c>
      <c r="AX133" s="10" t="s">
        <v>78</v>
      </c>
      <c r="AY133" s="176" t="s">
        <v>153</v>
      </c>
    </row>
    <row r="134" spans="2:65" s="11" customFormat="1" ht="16.5" customHeight="1">
      <c r="B134" s="177"/>
      <c r="C134" s="178"/>
      <c r="D134" s="178"/>
      <c r="E134" s="179" t="s">
        <v>5</v>
      </c>
      <c r="F134" s="264" t="s">
        <v>163</v>
      </c>
      <c r="G134" s="265"/>
      <c r="H134" s="265"/>
      <c r="I134" s="265"/>
      <c r="J134" s="178"/>
      <c r="K134" s="180">
        <v>18.07</v>
      </c>
      <c r="L134" s="178"/>
      <c r="M134" s="178"/>
      <c r="N134" s="178"/>
      <c r="O134" s="178"/>
      <c r="P134" s="178"/>
      <c r="Q134" s="178"/>
      <c r="R134" s="181"/>
      <c r="T134" s="182"/>
      <c r="U134" s="178"/>
      <c r="V134" s="178"/>
      <c r="W134" s="178"/>
      <c r="X134" s="178"/>
      <c r="Y134" s="178"/>
      <c r="Z134" s="178"/>
      <c r="AA134" s="183"/>
      <c r="AT134" s="184" t="s">
        <v>161</v>
      </c>
      <c r="AU134" s="184" t="s">
        <v>112</v>
      </c>
      <c r="AV134" s="11" t="s">
        <v>158</v>
      </c>
      <c r="AW134" s="11" t="s">
        <v>36</v>
      </c>
      <c r="AX134" s="11" t="s">
        <v>24</v>
      </c>
      <c r="AY134" s="184" t="s">
        <v>153</v>
      </c>
    </row>
    <row r="135" spans="2:65" s="1" customFormat="1" ht="38.25" customHeight="1">
      <c r="B135" s="133"/>
      <c r="C135" s="162" t="s">
        <v>177</v>
      </c>
      <c r="D135" s="162" t="s">
        <v>154</v>
      </c>
      <c r="E135" s="163" t="s">
        <v>273</v>
      </c>
      <c r="F135" s="257" t="s">
        <v>274</v>
      </c>
      <c r="G135" s="257"/>
      <c r="H135" s="257"/>
      <c r="I135" s="257"/>
      <c r="J135" s="164" t="s">
        <v>275</v>
      </c>
      <c r="K135" s="165">
        <v>1</v>
      </c>
      <c r="L135" s="258">
        <v>0</v>
      </c>
      <c r="M135" s="258"/>
      <c r="N135" s="259">
        <f>ROUND(L135*K135,2)</f>
        <v>0</v>
      </c>
      <c r="O135" s="259"/>
      <c r="P135" s="259"/>
      <c r="Q135" s="259"/>
      <c r="R135" s="136"/>
      <c r="T135" s="166" t="s">
        <v>5</v>
      </c>
      <c r="U135" s="45" t="s">
        <v>43</v>
      </c>
      <c r="V135" s="37"/>
      <c r="W135" s="167">
        <f>V135*K135</f>
        <v>0</v>
      </c>
      <c r="X135" s="167">
        <v>1.1E-4</v>
      </c>
      <c r="Y135" s="167">
        <f>X135*K135</f>
        <v>1.1E-4</v>
      </c>
      <c r="Z135" s="167">
        <v>0</v>
      </c>
      <c r="AA135" s="168">
        <f>Z135*K135</f>
        <v>0</v>
      </c>
      <c r="AR135" s="20" t="s">
        <v>158</v>
      </c>
      <c r="AT135" s="20" t="s">
        <v>154</v>
      </c>
      <c r="AU135" s="20" t="s">
        <v>112</v>
      </c>
      <c r="AY135" s="20" t="s">
        <v>153</v>
      </c>
      <c r="BE135" s="107">
        <f>IF(U135="základní",N135,0)</f>
        <v>0</v>
      </c>
      <c r="BF135" s="107">
        <f>IF(U135="snížená",N135,0)</f>
        <v>0</v>
      </c>
      <c r="BG135" s="107">
        <f>IF(U135="zákl. přenesená",N135,0)</f>
        <v>0</v>
      </c>
      <c r="BH135" s="107">
        <f>IF(U135="sníž. přenesená",N135,0)</f>
        <v>0</v>
      </c>
      <c r="BI135" s="107">
        <f>IF(U135="nulová",N135,0)</f>
        <v>0</v>
      </c>
      <c r="BJ135" s="20" t="s">
        <v>24</v>
      </c>
      <c r="BK135" s="107">
        <f>ROUND(L135*K135,2)</f>
        <v>0</v>
      </c>
      <c r="BL135" s="20" t="s">
        <v>158</v>
      </c>
      <c r="BM135" s="20" t="s">
        <v>276</v>
      </c>
    </row>
    <row r="136" spans="2:65" s="1" customFormat="1" ht="25.5" customHeight="1">
      <c r="B136" s="133"/>
      <c r="C136" s="162" t="s">
        <v>184</v>
      </c>
      <c r="D136" s="162" t="s">
        <v>154</v>
      </c>
      <c r="E136" s="163" t="s">
        <v>277</v>
      </c>
      <c r="F136" s="257" t="s">
        <v>278</v>
      </c>
      <c r="G136" s="257"/>
      <c r="H136" s="257"/>
      <c r="I136" s="257"/>
      <c r="J136" s="164" t="s">
        <v>157</v>
      </c>
      <c r="K136" s="165">
        <v>139.36000000000001</v>
      </c>
      <c r="L136" s="258">
        <v>0</v>
      </c>
      <c r="M136" s="258"/>
      <c r="N136" s="259">
        <f>ROUND(L136*K136,2)</f>
        <v>0</v>
      </c>
      <c r="O136" s="259"/>
      <c r="P136" s="259"/>
      <c r="Q136" s="259"/>
      <c r="R136" s="136"/>
      <c r="T136" s="166" t="s">
        <v>5</v>
      </c>
      <c r="U136" s="45" t="s">
        <v>43</v>
      </c>
      <c r="V136" s="37"/>
      <c r="W136" s="167">
        <f>V136*K136</f>
        <v>0</v>
      </c>
      <c r="X136" s="167">
        <v>0</v>
      </c>
      <c r="Y136" s="167">
        <f>X136*K136</f>
        <v>0</v>
      </c>
      <c r="Z136" s="167">
        <v>0</v>
      </c>
      <c r="AA136" s="168">
        <f>Z136*K136</f>
        <v>0</v>
      </c>
      <c r="AR136" s="20" t="s">
        <v>158</v>
      </c>
      <c r="AT136" s="20" t="s">
        <v>154</v>
      </c>
      <c r="AU136" s="20" t="s">
        <v>112</v>
      </c>
      <c r="AY136" s="20" t="s">
        <v>153</v>
      </c>
      <c r="BE136" s="107">
        <f>IF(U136="základní",N136,0)</f>
        <v>0</v>
      </c>
      <c r="BF136" s="107">
        <f>IF(U136="snížená",N136,0)</f>
        <v>0</v>
      </c>
      <c r="BG136" s="107">
        <f>IF(U136="zákl. přenesená",N136,0)</f>
        <v>0</v>
      </c>
      <c r="BH136" s="107">
        <f>IF(U136="sníž. přenesená",N136,0)</f>
        <v>0</v>
      </c>
      <c r="BI136" s="107">
        <f>IF(U136="nulová",N136,0)</f>
        <v>0</v>
      </c>
      <c r="BJ136" s="20" t="s">
        <v>24</v>
      </c>
      <c r="BK136" s="107">
        <f>ROUND(L136*K136,2)</f>
        <v>0</v>
      </c>
      <c r="BL136" s="20" t="s">
        <v>158</v>
      </c>
      <c r="BM136" s="20" t="s">
        <v>279</v>
      </c>
    </row>
    <row r="137" spans="2:65" s="9" customFormat="1" ht="29.85" customHeight="1">
      <c r="B137" s="151"/>
      <c r="C137" s="152"/>
      <c r="D137" s="161" t="s">
        <v>125</v>
      </c>
      <c r="E137" s="161"/>
      <c r="F137" s="161"/>
      <c r="G137" s="161"/>
      <c r="H137" s="161"/>
      <c r="I137" s="161"/>
      <c r="J137" s="161"/>
      <c r="K137" s="161"/>
      <c r="L137" s="161"/>
      <c r="M137" s="161"/>
      <c r="N137" s="274">
        <f>BK137</f>
        <v>0</v>
      </c>
      <c r="O137" s="275"/>
      <c r="P137" s="275"/>
      <c r="Q137" s="275"/>
      <c r="R137" s="154"/>
      <c r="T137" s="155"/>
      <c r="U137" s="152"/>
      <c r="V137" s="152"/>
      <c r="W137" s="156">
        <f>SUM(W138:W141)</f>
        <v>0</v>
      </c>
      <c r="X137" s="152"/>
      <c r="Y137" s="156">
        <f>SUM(Y138:Y141)</f>
        <v>93.530112000000003</v>
      </c>
      <c r="Z137" s="152"/>
      <c r="AA137" s="157">
        <f>SUM(AA138:AA141)</f>
        <v>0</v>
      </c>
      <c r="AR137" s="158" t="s">
        <v>24</v>
      </c>
      <c r="AT137" s="159" t="s">
        <v>77</v>
      </c>
      <c r="AU137" s="159" t="s">
        <v>24</v>
      </c>
      <c r="AY137" s="158" t="s">
        <v>153</v>
      </c>
      <c r="BK137" s="160">
        <f>SUM(BK138:BK141)</f>
        <v>0</v>
      </c>
    </row>
    <row r="138" spans="2:65" s="1" customFormat="1" ht="25.5" customHeight="1">
      <c r="B138" s="133"/>
      <c r="C138" s="162" t="s">
        <v>188</v>
      </c>
      <c r="D138" s="162" t="s">
        <v>154</v>
      </c>
      <c r="E138" s="163" t="s">
        <v>280</v>
      </c>
      <c r="F138" s="257" t="s">
        <v>281</v>
      </c>
      <c r="G138" s="257"/>
      <c r="H138" s="257"/>
      <c r="I138" s="257"/>
      <c r="J138" s="164" t="s">
        <v>157</v>
      </c>
      <c r="K138" s="165">
        <v>46.84</v>
      </c>
      <c r="L138" s="258">
        <v>0</v>
      </c>
      <c r="M138" s="258"/>
      <c r="N138" s="259">
        <f>ROUND(L138*K138,2)</f>
        <v>0</v>
      </c>
      <c r="O138" s="259"/>
      <c r="P138" s="259"/>
      <c r="Q138" s="259"/>
      <c r="R138" s="136"/>
      <c r="T138" s="166" t="s">
        <v>5</v>
      </c>
      <c r="U138" s="45" t="s">
        <v>43</v>
      </c>
      <c r="V138" s="37"/>
      <c r="W138" s="167">
        <f>V138*K138</f>
        <v>0</v>
      </c>
      <c r="X138" s="167">
        <v>1.9967999999999999</v>
      </c>
      <c r="Y138" s="167">
        <f>X138*K138</f>
        <v>93.530112000000003</v>
      </c>
      <c r="Z138" s="167">
        <v>0</v>
      </c>
      <c r="AA138" s="168">
        <f>Z138*K138</f>
        <v>0</v>
      </c>
      <c r="AR138" s="20" t="s">
        <v>158</v>
      </c>
      <c r="AT138" s="20" t="s">
        <v>154</v>
      </c>
      <c r="AU138" s="20" t="s">
        <v>112</v>
      </c>
      <c r="AY138" s="20" t="s">
        <v>153</v>
      </c>
      <c r="BE138" s="107">
        <f>IF(U138="základní",N138,0)</f>
        <v>0</v>
      </c>
      <c r="BF138" s="107">
        <f>IF(U138="snížená",N138,0)</f>
        <v>0</v>
      </c>
      <c r="BG138" s="107">
        <f>IF(U138="zákl. přenesená",N138,0)</f>
        <v>0</v>
      </c>
      <c r="BH138" s="107">
        <f>IF(U138="sníž. přenesená",N138,0)</f>
        <v>0</v>
      </c>
      <c r="BI138" s="107">
        <f>IF(U138="nulová",N138,0)</f>
        <v>0</v>
      </c>
      <c r="BJ138" s="20" t="s">
        <v>24</v>
      </c>
      <c r="BK138" s="107">
        <f>ROUND(L138*K138,2)</f>
        <v>0</v>
      </c>
      <c r="BL138" s="20" t="s">
        <v>158</v>
      </c>
      <c r="BM138" s="20" t="s">
        <v>282</v>
      </c>
    </row>
    <row r="139" spans="2:65" s="10" customFormat="1" ht="16.5" customHeight="1">
      <c r="B139" s="169"/>
      <c r="C139" s="170"/>
      <c r="D139" s="170"/>
      <c r="E139" s="171" t="s">
        <v>5</v>
      </c>
      <c r="F139" s="260" t="s">
        <v>283</v>
      </c>
      <c r="G139" s="261"/>
      <c r="H139" s="261"/>
      <c r="I139" s="261"/>
      <c r="J139" s="170"/>
      <c r="K139" s="172">
        <v>12</v>
      </c>
      <c r="L139" s="170"/>
      <c r="M139" s="170"/>
      <c r="N139" s="170"/>
      <c r="O139" s="170"/>
      <c r="P139" s="170"/>
      <c r="Q139" s="170"/>
      <c r="R139" s="173"/>
      <c r="T139" s="174"/>
      <c r="U139" s="170"/>
      <c r="V139" s="170"/>
      <c r="W139" s="170"/>
      <c r="X139" s="170"/>
      <c r="Y139" s="170"/>
      <c r="Z139" s="170"/>
      <c r="AA139" s="175"/>
      <c r="AT139" s="176" t="s">
        <v>161</v>
      </c>
      <c r="AU139" s="176" t="s">
        <v>112</v>
      </c>
      <c r="AV139" s="10" t="s">
        <v>112</v>
      </c>
      <c r="AW139" s="10" t="s">
        <v>36</v>
      </c>
      <c r="AX139" s="10" t="s">
        <v>78</v>
      </c>
      <c r="AY139" s="176" t="s">
        <v>153</v>
      </c>
    </row>
    <row r="140" spans="2:65" s="10" customFormat="1" ht="16.5" customHeight="1">
      <c r="B140" s="169"/>
      <c r="C140" s="170"/>
      <c r="D140" s="170"/>
      <c r="E140" s="171" t="s">
        <v>5</v>
      </c>
      <c r="F140" s="262" t="s">
        <v>284</v>
      </c>
      <c r="G140" s="263"/>
      <c r="H140" s="263"/>
      <c r="I140" s="263"/>
      <c r="J140" s="170"/>
      <c r="K140" s="172">
        <v>34.840000000000003</v>
      </c>
      <c r="L140" s="170"/>
      <c r="M140" s="170"/>
      <c r="N140" s="170"/>
      <c r="O140" s="170"/>
      <c r="P140" s="170"/>
      <c r="Q140" s="170"/>
      <c r="R140" s="173"/>
      <c r="T140" s="174"/>
      <c r="U140" s="170"/>
      <c r="V140" s="170"/>
      <c r="W140" s="170"/>
      <c r="X140" s="170"/>
      <c r="Y140" s="170"/>
      <c r="Z140" s="170"/>
      <c r="AA140" s="175"/>
      <c r="AT140" s="176" t="s">
        <v>161</v>
      </c>
      <c r="AU140" s="176" t="s">
        <v>112</v>
      </c>
      <c r="AV140" s="10" t="s">
        <v>112</v>
      </c>
      <c r="AW140" s="10" t="s">
        <v>36</v>
      </c>
      <c r="AX140" s="10" t="s">
        <v>78</v>
      </c>
      <c r="AY140" s="176" t="s">
        <v>153</v>
      </c>
    </row>
    <row r="141" spans="2:65" s="11" customFormat="1" ht="16.5" customHeight="1">
      <c r="B141" s="177"/>
      <c r="C141" s="178"/>
      <c r="D141" s="178"/>
      <c r="E141" s="179" t="s">
        <v>5</v>
      </c>
      <c r="F141" s="264" t="s">
        <v>163</v>
      </c>
      <c r="G141" s="265"/>
      <c r="H141" s="265"/>
      <c r="I141" s="265"/>
      <c r="J141" s="178"/>
      <c r="K141" s="180">
        <v>46.84</v>
      </c>
      <c r="L141" s="178"/>
      <c r="M141" s="178"/>
      <c r="N141" s="178"/>
      <c r="O141" s="178"/>
      <c r="P141" s="178"/>
      <c r="Q141" s="178"/>
      <c r="R141" s="181"/>
      <c r="T141" s="182"/>
      <c r="U141" s="178"/>
      <c r="V141" s="178"/>
      <c r="W141" s="178"/>
      <c r="X141" s="178"/>
      <c r="Y141" s="178"/>
      <c r="Z141" s="178"/>
      <c r="AA141" s="183"/>
      <c r="AT141" s="184" t="s">
        <v>161</v>
      </c>
      <c r="AU141" s="184" t="s">
        <v>112</v>
      </c>
      <c r="AV141" s="11" t="s">
        <v>158</v>
      </c>
      <c r="AW141" s="11" t="s">
        <v>36</v>
      </c>
      <c r="AX141" s="11" t="s">
        <v>24</v>
      </c>
      <c r="AY141" s="184" t="s">
        <v>153</v>
      </c>
    </row>
    <row r="142" spans="2:65" s="9" customFormat="1" ht="29.85" customHeight="1">
      <c r="B142" s="151"/>
      <c r="C142" s="152"/>
      <c r="D142" s="161" t="s">
        <v>129</v>
      </c>
      <c r="E142" s="161"/>
      <c r="F142" s="161"/>
      <c r="G142" s="161"/>
      <c r="H142" s="161"/>
      <c r="I142" s="161"/>
      <c r="J142" s="161"/>
      <c r="K142" s="161"/>
      <c r="L142" s="161"/>
      <c r="M142" s="161"/>
      <c r="N142" s="272">
        <f>BK142</f>
        <v>0</v>
      </c>
      <c r="O142" s="273"/>
      <c r="P142" s="273"/>
      <c r="Q142" s="273"/>
      <c r="R142" s="154"/>
      <c r="T142" s="155"/>
      <c r="U142" s="152"/>
      <c r="V142" s="152"/>
      <c r="W142" s="156">
        <f>SUM(W143:W146)</f>
        <v>0</v>
      </c>
      <c r="X142" s="152"/>
      <c r="Y142" s="156">
        <f>SUM(Y143:Y146)</f>
        <v>0</v>
      </c>
      <c r="Z142" s="152"/>
      <c r="AA142" s="157">
        <f>SUM(AA143:AA146)</f>
        <v>0</v>
      </c>
      <c r="AR142" s="158" t="s">
        <v>24</v>
      </c>
      <c r="AT142" s="159" t="s">
        <v>77</v>
      </c>
      <c r="AU142" s="159" t="s">
        <v>24</v>
      </c>
      <c r="AY142" s="158" t="s">
        <v>153</v>
      </c>
      <c r="BK142" s="160">
        <f>SUM(BK143:BK146)</f>
        <v>0</v>
      </c>
    </row>
    <row r="143" spans="2:65" s="1" customFormat="1" ht="16.5" customHeight="1">
      <c r="B143" s="133"/>
      <c r="C143" s="162" t="s">
        <v>194</v>
      </c>
      <c r="D143" s="162" t="s">
        <v>154</v>
      </c>
      <c r="E143" s="163" t="s">
        <v>245</v>
      </c>
      <c r="F143" s="257" t="s">
        <v>246</v>
      </c>
      <c r="G143" s="257"/>
      <c r="H143" s="257"/>
      <c r="I143" s="257"/>
      <c r="J143" s="164" t="s">
        <v>170</v>
      </c>
      <c r="K143" s="165">
        <v>103.46899999999999</v>
      </c>
      <c r="L143" s="258">
        <v>0</v>
      </c>
      <c r="M143" s="258"/>
      <c r="N143" s="259">
        <f>ROUND(L143*K143,2)</f>
        <v>0</v>
      </c>
      <c r="O143" s="259"/>
      <c r="P143" s="259"/>
      <c r="Q143" s="259"/>
      <c r="R143" s="136"/>
      <c r="T143" s="166" t="s">
        <v>5</v>
      </c>
      <c r="U143" s="45" t="s">
        <v>43</v>
      </c>
      <c r="V143" s="37"/>
      <c r="W143" s="167">
        <f>V143*K143</f>
        <v>0</v>
      </c>
      <c r="X143" s="167">
        <v>0</v>
      </c>
      <c r="Y143" s="167">
        <f>X143*K143</f>
        <v>0</v>
      </c>
      <c r="Z143" s="167">
        <v>0</v>
      </c>
      <c r="AA143" s="168">
        <f>Z143*K143</f>
        <v>0</v>
      </c>
      <c r="AR143" s="20" t="s">
        <v>158</v>
      </c>
      <c r="AT143" s="20" t="s">
        <v>154</v>
      </c>
      <c r="AU143" s="20" t="s">
        <v>112</v>
      </c>
      <c r="AY143" s="20" t="s">
        <v>153</v>
      </c>
      <c r="BE143" s="107">
        <f>IF(U143="základní",N143,0)</f>
        <v>0</v>
      </c>
      <c r="BF143" s="107">
        <f>IF(U143="snížená",N143,0)</f>
        <v>0</v>
      </c>
      <c r="BG143" s="107">
        <f>IF(U143="zákl. přenesená",N143,0)</f>
        <v>0</v>
      </c>
      <c r="BH143" s="107">
        <f>IF(U143="sníž. přenesená",N143,0)</f>
        <v>0</v>
      </c>
      <c r="BI143" s="107">
        <f>IF(U143="nulová",N143,0)</f>
        <v>0</v>
      </c>
      <c r="BJ143" s="20" t="s">
        <v>24</v>
      </c>
      <c r="BK143" s="107">
        <f>ROUND(L143*K143,2)</f>
        <v>0</v>
      </c>
      <c r="BL143" s="20" t="s">
        <v>158</v>
      </c>
      <c r="BM143" s="20" t="s">
        <v>285</v>
      </c>
    </row>
    <row r="144" spans="2:65" s="10" customFormat="1" ht="16.5" customHeight="1">
      <c r="B144" s="169"/>
      <c r="C144" s="170"/>
      <c r="D144" s="170"/>
      <c r="E144" s="171" t="s">
        <v>5</v>
      </c>
      <c r="F144" s="260" t="s">
        <v>286</v>
      </c>
      <c r="G144" s="261"/>
      <c r="H144" s="261"/>
      <c r="I144" s="261"/>
      <c r="J144" s="170"/>
      <c r="K144" s="172">
        <v>9.9390000000000001</v>
      </c>
      <c r="L144" s="170"/>
      <c r="M144" s="170"/>
      <c r="N144" s="170"/>
      <c r="O144" s="170"/>
      <c r="P144" s="170"/>
      <c r="Q144" s="170"/>
      <c r="R144" s="173"/>
      <c r="T144" s="174"/>
      <c r="U144" s="170"/>
      <c r="V144" s="170"/>
      <c r="W144" s="170"/>
      <c r="X144" s="170"/>
      <c r="Y144" s="170"/>
      <c r="Z144" s="170"/>
      <c r="AA144" s="175"/>
      <c r="AT144" s="176" t="s">
        <v>161</v>
      </c>
      <c r="AU144" s="176" t="s">
        <v>112</v>
      </c>
      <c r="AV144" s="10" t="s">
        <v>112</v>
      </c>
      <c r="AW144" s="10" t="s">
        <v>36</v>
      </c>
      <c r="AX144" s="10" t="s">
        <v>78</v>
      </c>
      <c r="AY144" s="176" t="s">
        <v>153</v>
      </c>
    </row>
    <row r="145" spans="2:63" s="10" customFormat="1" ht="16.5" customHeight="1">
      <c r="B145" s="169"/>
      <c r="C145" s="170"/>
      <c r="D145" s="170"/>
      <c r="E145" s="171" t="s">
        <v>5</v>
      </c>
      <c r="F145" s="262" t="s">
        <v>287</v>
      </c>
      <c r="G145" s="263"/>
      <c r="H145" s="263"/>
      <c r="I145" s="263"/>
      <c r="J145" s="170"/>
      <c r="K145" s="172">
        <v>93.53</v>
      </c>
      <c r="L145" s="170"/>
      <c r="M145" s="170"/>
      <c r="N145" s="170"/>
      <c r="O145" s="170"/>
      <c r="P145" s="170"/>
      <c r="Q145" s="170"/>
      <c r="R145" s="173"/>
      <c r="T145" s="174"/>
      <c r="U145" s="170"/>
      <c r="V145" s="170"/>
      <c r="W145" s="170"/>
      <c r="X145" s="170"/>
      <c r="Y145" s="170"/>
      <c r="Z145" s="170"/>
      <c r="AA145" s="175"/>
      <c r="AT145" s="176" t="s">
        <v>161</v>
      </c>
      <c r="AU145" s="176" t="s">
        <v>112</v>
      </c>
      <c r="AV145" s="10" t="s">
        <v>112</v>
      </c>
      <c r="AW145" s="10" t="s">
        <v>36</v>
      </c>
      <c r="AX145" s="10" t="s">
        <v>78</v>
      </c>
      <c r="AY145" s="176" t="s">
        <v>153</v>
      </c>
    </row>
    <row r="146" spans="2:63" s="11" customFormat="1" ht="16.5" customHeight="1">
      <c r="B146" s="177"/>
      <c r="C146" s="178"/>
      <c r="D146" s="178"/>
      <c r="E146" s="179" t="s">
        <v>5</v>
      </c>
      <c r="F146" s="264" t="s">
        <v>163</v>
      </c>
      <c r="G146" s="265"/>
      <c r="H146" s="265"/>
      <c r="I146" s="265"/>
      <c r="J146" s="178"/>
      <c r="K146" s="180">
        <v>103.46899999999999</v>
      </c>
      <c r="L146" s="178"/>
      <c r="M146" s="178"/>
      <c r="N146" s="178"/>
      <c r="O146" s="178"/>
      <c r="P146" s="178"/>
      <c r="Q146" s="178"/>
      <c r="R146" s="181"/>
      <c r="T146" s="182"/>
      <c r="U146" s="178"/>
      <c r="V146" s="178"/>
      <c r="W146" s="178"/>
      <c r="X146" s="178"/>
      <c r="Y146" s="178"/>
      <c r="Z146" s="178"/>
      <c r="AA146" s="183"/>
      <c r="AT146" s="184" t="s">
        <v>161</v>
      </c>
      <c r="AU146" s="184" t="s">
        <v>112</v>
      </c>
      <c r="AV146" s="11" t="s">
        <v>158</v>
      </c>
      <c r="AW146" s="11" t="s">
        <v>36</v>
      </c>
      <c r="AX146" s="11" t="s">
        <v>24</v>
      </c>
      <c r="AY146" s="184" t="s">
        <v>153</v>
      </c>
    </row>
    <row r="147" spans="2:63" s="1" customFormat="1" ht="49.9" customHeight="1">
      <c r="B147" s="36"/>
      <c r="C147" s="37"/>
      <c r="D147" s="153" t="s">
        <v>251</v>
      </c>
      <c r="E147" s="37"/>
      <c r="F147" s="37"/>
      <c r="G147" s="37"/>
      <c r="H147" s="37"/>
      <c r="I147" s="37"/>
      <c r="J147" s="37"/>
      <c r="K147" s="37"/>
      <c r="L147" s="37"/>
      <c r="M147" s="37"/>
      <c r="N147" s="271">
        <f>BK147</f>
        <v>0</v>
      </c>
      <c r="O147" s="249"/>
      <c r="P147" s="249"/>
      <c r="Q147" s="249"/>
      <c r="R147" s="38"/>
      <c r="T147" s="189"/>
      <c r="U147" s="57"/>
      <c r="V147" s="57"/>
      <c r="W147" s="57"/>
      <c r="X147" s="57"/>
      <c r="Y147" s="57"/>
      <c r="Z147" s="57"/>
      <c r="AA147" s="59"/>
      <c r="AT147" s="20" t="s">
        <v>77</v>
      </c>
      <c r="AU147" s="20" t="s">
        <v>78</v>
      </c>
      <c r="AY147" s="20" t="s">
        <v>252</v>
      </c>
      <c r="BK147" s="107">
        <v>0</v>
      </c>
    </row>
    <row r="148" spans="2:63" s="1" customFormat="1" ht="6.95" customHeight="1">
      <c r="B148" s="60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2"/>
    </row>
  </sheetData>
  <mergeCells count="111">
    <mergeCell ref="N147:Q147"/>
    <mergeCell ref="H1:K1"/>
    <mergeCell ref="S2:AC2"/>
    <mergeCell ref="F139:I139"/>
    <mergeCell ref="F140:I140"/>
    <mergeCell ref="F141:I141"/>
    <mergeCell ref="F143:I143"/>
    <mergeCell ref="L143:M143"/>
    <mergeCell ref="N143:Q143"/>
    <mergeCell ref="F144:I144"/>
    <mergeCell ref="F145:I145"/>
    <mergeCell ref="F146:I146"/>
    <mergeCell ref="N142:Q142"/>
    <mergeCell ref="F135:I135"/>
    <mergeCell ref="L135:M135"/>
    <mergeCell ref="N135:Q135"/>
    <mergeCell ref="F136:I136"/>
    <mergeCell ref="L136:M136"/>
    <mergeCell ref="N136:Q136"/>
    <mergeCell ref="F138:I138"/>
    <mergeCell ref="L138:M138"/>
    <mergeCell ref="N138:Q138"/>
    <mergeCell ref="N137:Q137"/>
    <mergeCell ref="F128:I128"/>
    <mergeCell ref="F129:I129"/>
    <mergeCell ref="F130:I130"/>
    <mergeCell ref="L130:M130"/>
    <mergeCell ref="N130:Q130"/>
    <mergeCell ref="F131:I131"/>
    <mergeCell ref="F132:I132"/>
    <mergeCell ref="F133:I133"/>
    <mergeCell ref="F134:I134"/>
    <mergeCell ref="F123:I123"/>
    <mergeCell ref="F124:I124"/>
    <mergeCell ref="L124:M124"/>
    <mergeCell ref="N124:Q124"/>
    <mergeCell ref="F125:I125"/>
    <mergeCell ref="L125:M125"/>
    <mergeCell ref="N125:Q125"/>
    <mergeCell ref="F126:I126"/>
    <mergeCell ref="F127:I127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N119:Q119"/>
    <mergeCell ref="N120:Q120"/>
    <mergeCell ref="N121:Q121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0"/>
  <sheetViews>
    <sheetView showGridLines="0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107</v>
      </c>
      <c r="G1" s="15"/>
      <c r="H1" s="276" t="s">
        <v>108</v>
      </c>
      <c r="I1" s="276"/>
      <c r="J1" s="276"/>
      <c r="K1" s="276"/>
      <c r="L1" s="15" t="s">
        <v>109</v>
      </c>
      <c r="M1" s="13"/>
      <c r="N1" s="13"/>
      <c r="O1" s="14" t="s">
        <v>110</v>
      </c>
      <c r="P1" s="13"/>
      <c r="Q1" s="13"/>
      <c r="R1" s="13"/>
      <c r="S1" s="15" t="s">
        <v>111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0" t="s">
        <v>7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33" t="s">
        <v>8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  <c r="AT2" s="20" t="s">
        <v>92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112</v>
      </c>
    </row>
    <row r="4" spans="1:66" ht="36.950000000000003" customHeight="1">
      <c r="B4" s="24"/>
      <c r="C4" s="192" t="s">
        <v>113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5"/>
      <c r="T4" s="19" t="s">
        <v>13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35" t="str">
        <f>'Rekapitulace stavby'!K6</f>
        <v>Vltava, ř. km 317,922, Vyšší Brod - rekonstrukce jezu</v>
      </c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7"/>
      <c r="R6" s="25"/>
    </row>
    <row r="7" spans="1:66" s="1" customFormat="1" ht="32.85" customHeight="1">
      <c r="B7" s="36"/>
      <c r="C7" s="37"/>
      <c r="D7" s="30" t="s">
        <v>114</v>
      </c>
      <c r="E7" s="37"/>
      <c r="F7" s="198" t="s">
        <v>288</v>
      </c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37"/>
      <c r="R7" s="38"/>
    </row>
    <row r="8" spans="1:66" s="1" customFormat="1" ht="14.45" customHeight="1">
      <c r="B8" s="36"/>
      <c r="C8" s="37"/>
      <c r="D8" s="31" t="s">
        <v>22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5</v>
      </c>
      <c r="P8" s="37"/>
      <c r="Q8" s="37"/>
      <c r="R8" s="38"/>
    </row>
    <row r="9" spans="1:66" s="1" customFormat="1" ht="14.45" customHeight="1">
      <c r="B9" s="36"/>
      <c r="C9" s="37"/>
      <c r="D9" s="31" t="s">
        <v>25</v>
      </c>
      <c r="E9" s="37"/>
      <c r="F9" s="29" t="s">
        <v>26</v>
      </c>
      <c r="G9" s="37"/>
      <c r="H9" s="37"/>
      <c r="I9" s="37"/>
      <c r="J9" s="37"/>
      <c r="K9" s="37"/>
      <c r="L9" s="37"/>
      <c r="M9" s="31" t="s">
        <v>27</v>
      </c>
      <c r="N9" s="37"/>
      <c r="O9" s="238"/>
      <c r="P9" s="239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30</v>
      </c>
      <c r="E11" s="37"/>
      <c r="F11" s="37"/>
      <c r="G11" s="37"/>
      <c r="H11" s="37"/>
      <c r="I11" s="37"/>
      <c r="J11" s="37"/>
      <c r="K11" s="37"/>
      <c r="L11" s="37"/>
      <c r="M11" s="31" t="s">
        <v>31</v>
      </c>
      <c r="N11" s="37"/>
      <c r="O11" s="196" t="str">
        <f>IF('Rekapitulace stavby'!AN10="","",'Rekapitulace stavby'!AN10)</f>
        <v/>
      </c>
      <c r="P11" s="196"/>
      <c r="Q11" s="37"/>
      <c r="R11" s="38"/>
    </row>
    <row r="12" spans="1:66" s="1" customFormat="1" ht="18" customHeight="1">
      <c r="B12" s="36"/>
      <c r="C12" s="37"/>
      <c r="D12" s="37"/>
      <c r="E12" s="29" t="str">
        <f>IF('Rekapitulace stavby'!E11="","",'Rekapitulace stavby'!E11)</f>
        <v xml:space="preserve"> 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196" t="str">
        <f>IF('Rekapitulace stavby'!AN11="","",'Rekapitulace stavby'!AN11)</f>
        <v/>
      </c>
      <c r="P12" s="196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33</v>
      </c>
      <c r="E14" s="37"/>
      <c r="F14" s="37"/>
      <c r="G14" s="37"/>
      <c r="H14" s="37"/>
      <c r="I14" s="37"/>
      <c r="J14" s="37"/>
      <c r="K14" s="37"/>
      <c r="L14" s="37"/>
      <c r="M14" s="31" t="s">
        <v>31</v>
      </c>
      <c r="N14" s="37"/>
      <c r="O14" s="240" t="str">
        <f>IF('Rekapitulace stavby'!AN13="","",'Rekapitulace stavby'!AN13)</f>
        <v>Vyplň údaj</v>
      </c>
      <c r="P14" s="196"/>
      <c r="Q14" s="37"/>
      <c r="R14" s="38"/>
    </row>
    <row r="15" spans="1:66" s="1" customFormat="1" ht="18" customHeight="1">
      <c r="B15" s="36"/>
      <c r="C15" s="37"/>
      <c r="D15" s="37"/>
      <c r="E15" s="240" t="str">
        <f>IF('Rekapitulace stavby'!E14="","",'Rekapitulace stavby'!E14)</f>
        <v>Vyplň údaj</v>
      </c>
      <c r="F15" s="241"/>
      <c r="G15" s="241"/>
      <c r="H15" s="241"/>
      <c r="I15" s="241"/>
      <c r="J15" s="241"/>
      <c r="K15" s="241"/>
      <c r="L15" s="241"/>
      <c r="M15" s="31" t="s">
        <v>32</v>
      </c>
      <c r="N15" s="37"/>
      <c r="O15" s="240" t="str">
        <f>IF('Rekapitulace stavby'!AN14="","",'Rekapitulace stavby'!AN14)</f>
        <v>Vyplň údaj</v>
      </c>
      <c r="P15" s="196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35</v>
      </c>
      <c r="E17" s="37"/>
      <c r="F17" s="37"/>
      <c r="G17" s="37"/>
      <c r="H17" s="37"/>
      <c r="I17" s="37"/>
      <c r="J17" s="37"/>
      <c r="K17" s="37"/>
      <c r="L17" s="37"/>
      <c r="M17" s="31" t="s">
        <v>31</v>
      </c>
      <c r="N17" s="37"/>
      <c r="O17" s="196" t="str">
        <f>IF('Rekapitulace stavby'!AN16="","",'Rekapitulace stavby'!AN16)</f>
        <v/>
      </c>
      <c r="P17" s="196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196" t="str">
        <f>IF('Rekapitulace stavby'!AN17="","",'Rekapitulace stavby'!AN17)</f>
        <v/>
      </c>
      <c r="P18" s="196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37</v>
      </c>
      <c r="E20" s="37"/>
      <c r="F20" s="37"/>
      <c r="G20" s="37"/>
      <c r="H20" s="37"/>
      <c r="I20" s="37"/>
      <c r="J20" s="37"/>
      <c r="K20" s="37"/>
      <c r="L20" s="37"/>
      <c r="M20" s="31" t="s">
        <v>31</v>
      </c>
      <c r="N20" s="37"/>
      <c r="O20" s="196" t="s">
        <v>5</v>
      </c>
      <c r="P20" s="196"/>
      <c r="Q20" s="37"/>
      <c r="R20" s="38"/>
    </row>
    <row r="21" spans="2:18" s="1" customFormat="1" ht="18" customHeight="1">
      <c r="B21" s="36"/>
      <c r="C21" s="37"/>
      <c r="D21" s="37"/>
      <c r="E21" s="29"/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196" t="s">
        <v>5</v>
      </c>
      <c r="P21" s="196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6.5" customHeight="1">
      <c r="B24" s="36"/>
      <c r="C24" s="37"/>
      <c r="D24" s="37"/>
      <c r="E24" s="201" t="s">
        <v>5</v>
      </c>
      <c r="F24" s="201"/>
      <c r="G24" s="201"/>
      <c r="H24" s="201"/>
      <c r="I24" s="201"/>
      <c r="J24" s="201"/>
      <c r="K24" s="201"/>
      <c r="L24" s="201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17" t="s">
        <v>116</v>
      </c>
      <c r="E27" s="37"/>
      <c r="F27" s="37"/>
      <c r="G27" s="37"/>
      <c r="H27" s="37"/>
      <c r="I27" s="37"/>
      <c r="J27" s="37"/>
      <c r="K27" s="37"/>
      <c r="L27" s="37"/>
      <c r="M27" s="202">
        <f>N88</f>
        <v>0</v>
      </c>
      <c r="N27" s="202"/>
      <c r="O27" s="202"/>
      <c r="P27" s="202"/>
      <c r="Q27" s="37"/>
      <c r="R27" s="38"/>
    </row>
    <row r="28" spans="2:18" s="1" customFormat="1" ht="14.45" customHeight="1">
      <c r="B28" s="36"/>
      <c r="C28" s="37"/>
      <c r="D28" s="35" t="s">
        <v>97</v>
      </c>
      <c r="E28" s="37"/>
      <c r="F28" s="37"/>
      <c r="G28" s="37"/>
      <c r="H28" s="37"/>
      <c r="I28" s="37"/>
      <c r="J28" s="37"/>
      <c r="K28" s="37"/>
      <c r="L28" s="37"/>
      <c r="M28" s="202">
        <f>N95</f>
        <v>0</v>
      </c>
      <c r="N28" s="202"/>
      <c r="O28" s="202"/>
      <c r="P28" s="202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42">
        <f>ROUND(M27+M28,2)</f>
        <v>0</v>
      </c>
      <c r="N30" s="237"/>
      <c r="O30" s="237"/>
      <c r="P30" s="237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43">
        <f>(SUM(BE95:BE102)+SUM(BE120:BE148))</f>
        <v>0</v>
      </c>
      <c r="I32" s="237"/>
      <c r="J32" s="237"/>
      <c r="K32" s="37"/>
      <c r="L32" s="37"/>
      <c r="M32" s="243">
        <f>ROUND((SUM(BE95:BE102)+SUM(BE120:BE148)), 2)*F32</f>
        <v>0</v>
      </c>
      <c r="N32" s="237"/>
      <c r="O32" s="237"/>
      <c r="P32" s="237"/>
      <c r="Q32" s="37"/>
      <c r="R32" s="38"/>
    </row>
    <row r="33" spans="2:18" s="1" customFormat="1" ht="14.45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43">
        <f>(SUM(BF95:BF102)+SUM(BF120:BF148))</f>
        <v>0</v>
      </c>
      <c r="I33" s="237"/>
      <c r="J33" s="237"/>
      <c r="K33" s="37"/>
      <c r="L33" s="37"/>
      <c r="M33" s="243">
        <f>ROUND((SUM(BF95:BF102)+SUM(BF120:BF148)), 2)*F33</f>
        <v>0</v>
      </c>
      <c r="N33" s="237"/>
      <c r="O33" s="237"/>
      <c r="P33" s="237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43">
        <f>(SUM(BG95:BG102)+SUM(BG120:BG148))</f>
        <v>0</v>
      </c>
      <c r="I34" s="237"/>
      <c r="J34" s="237"/>
      <c r="K34" s="37"/>
      <c r="L34" s="37"/>
      <c r="M34" s="243">
        <v>0</v>
      </c>
      <c r="N34" s="237"/>
      <c r="O34" s="237"/>
      <c r="P34" s="237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43">
        <f>(SUM(BH95:BH102)+SUM(BH120:BH148))</f>
        <v>0</v>
      </c>
      <c r="I35" s="237"/>
      <c r="J35" s="237"/>
      <c r="K35" s="37"/>
      <c r="L35" s="37"/>
      <c r="M35" s="243">
        <v>0</v>
      </c>
      <c r="N35" s="237"/>
      <c r="O35" s="237"/>
      <c r="P35" s="237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43">
        <f>(SUM(BI95:BI102)+SUM(BI120:BI148))</f>
        <v>0</v>
      </c>
      <c r="I36" s="237"/>
      <c r="J36" s="237"/>
      <c r="K36" s="37"/>
      <c r="L36" s="37"/>
      <c r="M36" s="243">
        <v>0</v>
      </c>
      <c r="N36" s="237"/>
      <c r="O36" s="237"/>
      <c r="P36" s="237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44">
        <f>SUM(M30:M36)</f>
        <v>0</v>
      </c>
      <c r="M38" s="244"/>
      <c r="N38" s="244"/>
      <c r="O38" s="244"/>
      <c r="P38" s="245"/>
      <c r="Q38" s="115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 ht="13.5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 ht="13.5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 ht="13.5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 ht="13.5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 ht="13.5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 ht="13.5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 ht="13.5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 ht="13.5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 ht="13.5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 ht="13.5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 ht="13.5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 ht="13.5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 ht="13.5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 ht="13.5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192" t="s">
        <v>117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35" t="str">
        <f>F6</f>
        <v>Vltava, ř. km 317,922, Vyšší Brod - rekonstrukce jezu</v>
      </c>
      <c r="G78" s="236"/>
      <c r="H78" s="236"/>
      <c r="I78" s="236"/>
      <c r="J78" s="236"/>
      <c r="K78" s="236"/>
      <c r="L78" s="236"/>
      <c r="M78" s="236"/>
      <c r="N78" s="236"/>
      <c r="O78" s="236"/>
      <c r="P78" s="236"/>
      <c r="Q78" s="37"/>
      <c r="R78" s="38"/>
    </row>
    <row r="79" spans="2:18" s="1" customFormat="1" ht="36.950000000000003" customHeight="1">
      <c r="B79" s="36"/>
      <c r="C79" s="70" t="s">
        <v>114</v>
      </c>
      <c r="D79" s="37"/>
      <c r="E79" s="37"/>
      <c r="F79" s="212" t="str">
        <f>F7</f>
        <v>2751c - SO 03  Stavba prodloužení opevnění levého břehu</v>
      </c>
      <c r="G79" s="237"/>
      <c r="H79" s="237"/>
      <c r="I79" s="237"/>
      <c r="J79" s="237"/>
      <c r="K79" s="237"/>
      <c r="L79" s="237"/>
      <c r="M79" s="237"/>
      <c r="N79" s="237"/>
      <c r="O79" s="237"/>
      <c r="P79" s="237"/>
      <c r="Q79" s="37"/>
      <c r="R79" s="38"/>
    </row>
    <row r="80" spans="2:18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65" s="1" customFormat="1" ht="18" customHeight="1">
      <c r="B81" s="36"/>
      <c r="C81" s="31" t="s">
        <v>25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27</v>
      </c>
      <c r="L81" s="37"/>
      <c r="M81" s="239" t="str">
        <f>IF(O9="","",O9)</f>
        <v/>
      </c>
      <c r="N81" s="239"/>
      <c r="O81" s="239"/>
      <c r="P81" s="239"/>
      <c r="Q81" s="37"/>
      <c r="R81" s="38"/>
    </row>
    <row r="82" spans="2:65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65" s="1" customFormat="1">
      <c r="B83" s="36"/>
      <c r="C83" s="31" t="s">
        <v>30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35</v>
      </c>
      <c r="L83" s="37"/>
      <c r="M83" s="196" t="str">
        <f>E18</f>
        <v xml:space="preserve"> </v>
      </c>
      <c r="N83" s="196"/>
      <c r="O83" s="196"/>
      <c r="P83" s="196"/>
      <c r="Q83" s="196"/>
      <c r="R83" s="38"/>
    </row>
    <row r="84" spans="2:65" s="1" customFormat="1" ht="14.45" customHeight="1">
      <c r="B84" s="36"/>
      <c r="C84" s="31" t="s">
        <v>33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37</v>
      </c>
      <c r="L84" s="37"/>
      <c r="M84" s="196">
        <f>E21</f>
        <v>0</v>
      </c>
      <c r="N84" s="196"/>
      <c r="O84" s="196"/>
      <c r="P84" s="196"/>
      <c r="Q84" s="196"/>
      <c r="R84" s="38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65" s="1" customFormat="1" ht="29.25" customHeight="1">
      <c r="B86" s="36"/>
      <c r="C86" s="246" t="s">
        <v>118</v>
      </c>
      <c r="D86" s="247"/>
      <c r="E86" s="247"/>
      <c r="F86" s="247"/>
      <c r="G86" s="247"/>
      <c r="H86" s="115"/>
      <c r="I86" s="115"/>
      <c r="J86" s="115"/>
      <c r="K86" s="115"/>
      <c r="L86" s="115"/>
      <c r="M86" s="115"/>
      <c r="N86" s="246" t="s">
        <v>119</v>
      </c>
      <c r="O86" s="247"/>
      <c r="P86" s="247"/>
      <c r="Q86" s="247"/>
      <c r="R86" s="38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65" s="1" customFormat="1" ht="29.25" customHeight="1">
      <c r="B88" s="36"/>
      <c r="C88" s="123" t="s">
        <v>120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31">
        <f>N120</f>
        <v>0</v>
      </c>
      <c r="O88" s="248"/>
      <c r="P88" s="248"/>
      <c r="Q88" s="248"/>
      <c r="R88" s="38"/>
      <c r="AU88" s="20" t="s">
        <v>121</v>
      </c>
    </row>
    <row r="89" spans="2:65" s="6" customFormat="1" ht="24.95" customHeight="1">
      <c r="B89" s="124"/>
      <c r="C89" s="125"/>
      <c r="D89" s="126" t="s">
        <v>122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49">
        <f>N121</f>
        <v>0</v>
      </c>
      <c r="O89" s="250"/>
      <c r="P89" s="250"/>
      <c r="Q89" s="250"/>
      <c r="R89" s="127"/>
    </row>
    <row r="90" spans="2:65" s="7" customFormat="1" ht="19.899999999999999" customHeight="1">
      <c r="B90" s="128"/>
      <c r="C90" s="129"/>
      <c r="D90" s="103" t="s">
        <v>123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27">
        <f>N122</f>
        <v>0</v>
      </c>
      <c r="O90" s="251"/>
      <c r="P90" s="251"/>
      <c r="Q90" s="251"/>
      <c r="R90" s="130"/>
    </row>
    <row r="91" spans="2:65" s="7" customFormat="1" ht="19.899999999999999" customHeight="1">
      <c r="B91" s="128"/>
      <c r="C91" s="129"/>
      <c r="D91" s="103" t="s">
        <v>124</v>
      </c>
      <c r="E91" s="129"/>
      <c r="F91" s="129"/>
      <c r="G91" s="129"/>
      <c r="H91" s="129"/>
      <c r="I91" s="129"/>
      <c r="J91" s="129"/>
      <c r="K91" s="129"/>
      <c r="L91" s="129"/>
      <c r="M91" s="129"/>
      <c r="N91" s="227">
        <f>N131</f>
        <v>0</v>
      </c>
      <c r="O91" s="251"/>
      <c r="P91" s="251"/>
      <c r="Q91" s="251"/>
      <c r="R91" s="130"/>
    </row>
    <row r="92" spans="2:65" s="7" customFormat="1" ht="19.899999999999999" customHeight="1">
      <c r="B92" s="128"/>
      <c r="C92" s="129"/>
      <c r="D92" s="103" t="s">
        <v>125</v>
      </c>
      <c r="E92" s="129"/>
      <c r="F92" s="129"/>
      <c r="G92" s="129"/>
      <c r="H92" s="129"/>
      <c r="I92" s="129"/>
      <c r="J92" s="129"/>
      <c r="K92" s="129"/>
      <c r="L92" s="129"/>
      <c r="M92" s="129"/>
      <c r="N92" s="227">
        <f>N138</f>
        <v>0</v>
      </c>
      <c r="O92" s="251"/>
      <c r="P92" s="251"/>
      <c r="Q92" s="251"/>
      <c r="R92" s="130"/>
    </row>
    <row r="93" spans="2:65" s="7" customFormat="1" ht="19.899999999999999" customHeight="1">
      <c r="B93" s="128"/>
      <c r="C93" s="129"/>
      <c r="D93" s="103" t="s">
        <v>129</v>
      </c>
      <c r="E93" s="129"/>
      <c r="F93" s="129"/>
      <c r="G93" s="129"/>
      <c r="H93" s="129"/>
      <c r="I93" s="129"/>
      <c r="J93" s="129"/>
      <c r="K93" s="129"/>
      <c r="L93" s="129"/>
      <c r="M93" s="129"/>
      <c r="N93" s="227">
        <f>N143</f>
        <v>0</v>
      </c>
      <c r="O93" s="251"/>
      <c r="P93" s="251"/>
      <c r="Q93" s="251"/>
      <c r="R93" s="130"/>
    </row>
    <row r="94" spans="2:65" s="1" customFormat="1" ht="21.75" customHeight="1"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8"/>
    </row>
    <row r="95" spans="2:65" s="1" customFormat="1" ht="29.25" customHeight="1">
      <c r="B95" s="36"/>
      <c r="C95" s="123" t="s">
        <v>130</v>
      </c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248">
        <f>ROUND(N96+N97+N98+N99+N100+N101,2)</f>
        <v>0</v>
      </c>
      <c r="O95" s="252"/>
      <c r="P95" s="252"/>
      <c r="Q95" s="252"/>
      <c r="R95" s="38"/>
      <c r="T95" s="131"/>
      <c r="U95" s="132" t="s">
        <v>42</v>
      </c>
    </row>
    <row r="96" spans="2:65" s="1" customFormat="1" ht="18" customHeight="1">
      <c r="B96" s="133"/>
      <c r="C96" s="134"/>
      <c r="D96" s="228" t="s">
        <v>131</v>
      </c>
      <c r="E96" s="253"/>
      <c r="F96" s="253"/>
      <c r="G96" s="253"/>
      <c r="H96" s="253"/>
      <c r="I96" s="134"/>
      <c r="J96" s="134"/>
      <c r="K96" s="134"/>
      <c r="L96" s="134"/>
      <c r="M96" s="134"/>
      <c r="N96" s="226">
        <f>ROUND(N88*T96,2)</f>
        <v>0</v>
      </c>
      <c r="O96" s="254"/>
      <c r="P96" s="254"/>
      <c r="Q96" s="254"/>
      <c r="R96" s="136"/>
      <c r="S96" s="137"/>
      <c r="T96" s="138"/>
      <c r="U96" s="139" t="s">
        <v>43</v>
      </c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40" t="s">
        <v>132</v>
      </c>
      <c r="AZ96" s="137"/>
      <c r="BA96" s="137"/>
      <c r="BB96" s="137"/>
      <c r="BC96" s="137"/>
      <c r="BD96" s="137"/>
      <c r="BE96" s="141">
        <f t="shared" ref="BE96:BE101" si="0">IF(U96="základní",N96,0)</f>
        <v>0</v>
      </c>
      <c r="BF96" s="141">
        <f t="shared" ref="BF96:BF101" si="1">IF(U96="snížená",N96,0)</f>
        <v>0</v>
      </c>
      <c r="BG96" s="141">
        <f t="shared" ref="BG96:BG101" si="2">IF(U96="zákl. přenesená",N96,0)</f>
        <v>0</v>
      </c>
      <c r="BH96" s="141">
        <f t="shared" ref="BH96:BH101" si="3">IF(U96="sníž. přenesená",N96,0)</f>
        <v>0</v>
      </c>
      <c r="BI96" s="141">
        <f t="shared" ref="BI96:BI101" si="4">IF(U96="nulová",N96,0)</f>
        <v>0</v>
      </c>
      <c r="BJ96" s="140" t="s">
        <v>24</v>
      </c>
      <c r="BK96" s="137"/>
      <c r="BL96" s="137"/>
      <c r="BM96" s="137"/>
    </row>
    <row r="97" spans="2:65" s="1" customFormat="1" ht="18" customHeight="1">
      <c r="B97" s="133"/>
      <c r="C97" s="134"/>
      <c r="D97" s="228" t="s">
        <v>133</v>
      </c>
      <c r="E97" s="253"/>
      <c r="F97" s="253"/>
      <c r="G97" s="253"/>
      <c r="H97" s="253"/>
      <c r="I97" s="134"/>
      <c r="J97" s="134"/>
      <c r="K97" s="134"/>
      <c r="L97" s="134"/>
      <c r="M97" s="134"/>
      <c r="N97" s="226">
        <f>ROUND(N88*T97,2)</f>
        <v>0</v>
      </c>
      <c r="O97" s="254"/>
      <c r="P97" s="254"/>
      <c r="Q97" s="254"/>
      <c r="R97" s="136"/>
      <c r="S97" s="137"/>
      <c r="T97" s="138"/>
      <c r="U97" s="139" t="s">
        <v>43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132</v>
      </c>
      <c r="AZ97" s="137"/>
      <c r="BA97" s="137"/>
      <c r="BB97" s="137"/>
      <c r="BC97" s="137"/>
      <c r="BD97" s="137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24</v>
      </c>
      <c r="BK97" s="137"/>
      <c r="BL97" s="137"/>
      <c r="BM97" s="137"/>
    </row>
    <row r="98" spans="2:65" s="1" customFormat="1" ht="18" customHeight="1">
      <c r="B98" s="133"/>
      <c r="C98" s="134"/>
      <c r="D98" s="228" t="s">
        <v>134</v>
      </c>
      <c r="E98" s="253"/>
      <c r="F98" s="253"/>
      <c r="G98" s="253"/>
      <c r="H98" s="253"/>
      <c r="I98" s="134"/>
      <c r="J98" s="134"/>
      <c r="K98" s="134"/>
      <c r="L98" s="134"/>
      <c r="M98" s="134"/>
      <c r="N98" s="226">
        <f>ROUND(N88*T98,2)</f>
        <v>0</v>
      </c>
      <c r="O98" s="254"/>
      <c r="P98" s="254"/>
      <c r="Q98" s="254"/>
      <c r="R98" s="136"/>
      <c r="S98" s="137"/>
      <c r="T98" s="138"/>
      <c r="U98" s="139" t="s">
        <v>43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132</v>
      </c>
      <c r="AZ98" s="137"/>
      <c r="BA98" s="137"/>
      <c r="BB98" s="137"/>
      <c r="BC98" s="137"/>
      <c r="BD98" s="137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24</v>
      </c>
      <c r="BK98" s="137"/>
      <c r="BL98" s="137"/>
      <c r="BM98" s="137"/>
    </row>
    <row r="99" spans="2:65" s="1" customFormat="1" ht="18" customHeight="1">
      <c r="B99" s="133"/>
      <c r="C99" s="134"/>
      <c r="D99" s="228" t="s">
        <v>135</v>
      </c>
      <c r="E99" s="253"/>
      <c r="F99" s="253"/>
      <c r="G99" s="253"/>
      <c r="H99" s="253"/>
      <c r="I99" s="134"/>
      <c r="J99" s="134"/>
      <c r="K99" s="134"/>
      <c r="L99" s="134"/>
      <c r="M99" s="134"/>
      <c r="N99" s="226">
        <f>ROUND(N88*T99,2)</f>
        <v>0</v>
      </c>
      <c r="O99" s="254"/>
      <c r="P99" s="254"/>
      <c r="Q99" s="254"/>
      <c r="R99" s="136"/>
      <c r="S99" s="137"/>
      <c r="T99" s="138"/>
      <c r="U99" s="139" t="s">
        <v>43</v>
      </c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40" t="s">
        <v>132</v>
      </c>
      <c r="AZ99" s="137"/>
      <c r="BA99" s="137"/>
      <c r="BB99" s="137"/>
      <c r="BC99" s="137"/>
      <c r="BD99" s="137"/>
      <c r="BE99" s="141">
        <f t="shared" si="0"/>
        <v>0</v>
      </c>
      <c r="BF99" s="141">
        <f t="shared" si="1"/>
        <v>0</v>
      </c>
      <c r="BG99" s="141">
        <f t="shared" si="2"/>
        <v>0</v>
      </c>
      <c r="BH99" s="141">
        <f t="shared" si="3"/>
        <v>0</v>
      </c>
      <c r="BI99" s="141">
        <f t="shared" si="4"/>
        <v>0</v>
      </c>
      <c r="BJ99" s="140" t="s">
        <v>24</v>
      </c>
      <c r="BK99" s="137"/>
      <c r="BL99" s="137"/>
      <c r="BM99" s="137"/>
    </row>
    <row r="100" spans="2:65" s="1" customFormat="1" ht="18" customHeight="1">
      <c r="B100" s="133"/>
      <c r="C100" s="134"/>
      <c r="D100" s="228" t="s">
        <v>136</v>
      </c>
      <c r="E100" s="253"/>
      <c r="F100" s="253"/>
      <c r="G100" s="253"/>
      <c r="H100" s="253"/>
      <c r="I100" s="134"/>
      <c r="J100" s="134"/>
      <c r="K100" s="134"/>
      <c r="L100" s="134"/>
      <c r="M100" s="134"/>
      <c r="N100" s="226">
        <f>ROUND(N88*T100,2)</f>
        <v>0</v>
      </c>
      <c r="O100" s="254"/>
      <c r="P100" s="254"/>
      <c r="Q100" s="254"/>
      <c r="R100" s="136"/>
      <c r="S100" s="137"/>
      <c r="T100" s="138"/>
      <c r="U100" s="139" t="s">
        <v>43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40" t="s">
        <v>132</v>
      </c>
      <c r="AZ100" s="137"/>
      <c r="BA100" s="137"/>
      <c r="BB100" s="137"/>
      <c r="BC100" s="137"/>
      <c r="BD100" s="137"/>
      <c r="BE100" s="141">
        <f t="shared" si="0"/>
        <v>0</v>
      </c>
      <c r="BF100" s="141">
        <f t="shared" si="1"/>
        <v>0</v>
      </c>
      <c r="BG100" s="141">
        <f t="shared" si="2"/>
        <v>0</v>
      </c>
      <c r="BH100" s="141">
        <f t="shared" si="3"/>
        <v>0</v>
      </c>
      <c r="BI100" s="141">
        <f t="shared" si="4"/>
        <v>0</v>
      </c>
      <c r="BJ100" s="140" t="s">
        <v>24</v>
      </c>
      <c r="BK100" s="137"/>
      <c r="BL100" s="137"/>
      <c r="BM100" s="137"/>
    </row>
    <row r="101" spans="2:65" s="1" customFormat="1" ht="18" customHeight="1">
      <c r="B101" s="133"/>
      <c r="C101" s="134"/>
      <c r="D101" s="135" t="s">
        <v>137</v>
      </c>
      <c r="E101" s="134"/>
      <c r="F101" s="134"/>
      <c r="G101" s="134"/>
      <c r="H101" s="134"/>
      <c r="I101" s="134"/>
      <c r="J101" s="134"/>
      <c r="K101" s="134"/>
      <c r="L101" s="134"/>
      <c r="M101" s="134"/>
      <c r="N101" s="226">
        <f>ROUND(N88*T101,2)</f>
        <v>0</v>
      </c>
      <c r="O101" s="254"/>
      <c r="P101" s="254"/>
      <c r="Q101" s="254"/>
      <c r="R101" s="136"/>
      <c r="S101" s="137"/>
      <c r="T101" s="142"/>
      <c r="U101" s="143" t="s">
        <v>43</v>
      </c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40" t="s">
        <v>138</v>
      </c>
      <c r="AZ101" s="137"/>
      <c r="BA101" s="137"/>
      <c r="BB101" s="137"/>
      <c r="BC101" s="137"/>
      <c r="BD101" s="137"/>
      <c r="BE101" s="141">
        <f t="shared" si="0"/>
        <v>0</v>
      </c>
      <c r="BF101" s="141">
        <f t="shared" si="1"/>
        <v>0</v>
      </c>
      <c r="BG101" s="141">
        <f t="shared" si="2"/>
        <v>0</v>
      </c>
      <c r="BH101" s="141">
        <f t="shared" si="3"/>
        <v>0</v>
      </c>
      <c r="BI101" s="141">
        <f t="shared" si="4"/>
        <v>0</v>
      </c>
      <c r="BJ101" s="140" t="s">
        <v>24</v>
      </c>
      <c r="BK101" s="137"/>
      <c r="BL101" s="137"/>
      <c r="BM101" s="137"/>
    </row>
    <row r="102" spans="2:65" s="1" customFormat="1" ht="13.5"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8"/>
    </row>
    <row r="103" spans="2:65" s="1" customFormat="1" ht="29.25" customHeight="1">
      <c r="B103" s="36"/>
      <c r="C103" s="114" t="s">
        <v>106</v>
      </c>
      <c r="D103" s="115"/>
      <c r="E103" s="115"/>
      <c r="F103" s="115"/>
      <c r="G103" s="115"/>
      <c r="H103" s="115"/>
      <c r="I103" s="115"/>
      <c r="J103" s="115"/>
      <c r="K103" s="115"/>
      <c r="L103" s="232">
        <f>ROUND(SUM(N88+N95),2)</f>
        <v>0</v>
      </c>
      <c r="M103" s="232"/>
      <c r="N103" s="232"/>
      <c r="O103" s="232"/>
      <c r="P103" s="232"/>
      <c r="Q103" s="232"/>
      <c r="R103" s="38"/>
    </row>
    <row r="104" spans="2:65" s="1" customFormat="1" ht="6.95" customHeight="1"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2"/>
    </row>
    <row r="108" spans="2:65" s="1" customFormat="1" ht="6.95" customHeight="1"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5"/>
    </row>
    <row r="109" spans="2:65" s="1" customFormat="1" ht="36.950000000000003" customHeight="1">
      <c r="B109" s="36"/>
      <c r="C109" s="192" t="s">
        <v>139</v>
      </c>
      <c r="D109" s="237"/>
      <c r="E109" s="237"/>
      <c r="F109" s="237"/>
      <c r="G109" s="237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38"/>
    </row>
    <row r="110" spans="2:65" s="1" customFormat="1" ht="6.95" customHeight="1"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8"/>
    </row>
    <row r="111" spans="2:65" s="1" customFormat="1" ht="30" customHeight="1">
      <c r="B111" s="36"/>
      <c r="C111" s="31" t="s">
        <v>19</v>
      </c>
      <c r="D111" s="37"/>
      <c r="E111" s="37"/>
      <c r="F111" s="235" t="str">
        <f>F6</f>
        <v>Vltava, ř. km 317,922, Vyšší Brod - rekonstrukce jezu</v>
      </c>
      <c r="G111" s="236"/>
      <c r="H111" s="236"/>
      <c r="I111" s="236"/>
      <c r="J111" s="236"/>
      <c r="K111" s="236"/>
      <c r="L111" s="236"/>
      <c r="M111" s="236"/>
      <c r="N111" s="236"/>
      <c r="O111" s="236"/>
      <c r="P111" s="236"/>
      <c r="Q111" s="37"/>
      <c r="R111" s="38"/>
    </row>
    <row r="112" spans="2:65" s="1" customFormat="1" ht="36.950000000000003" customHeight="1">
      <c r="B112" s="36"/>
      <c r="C112" s="70" t="s">
        <v>114</v>
      </c>
      <c r="D112" s="37"/>
      <c r="E112" s="37"/>
      <c r="F112" s="212" t="str">
        <f>F7</f>
        <v>2751c - SO 03  Stavba prodloužení opevnění levého břehu</v>
      </c>
      <c r="G112" s="237"/>
      <c r="H112" s="237"/>
      <c r="I112" s="237"/>
      <c r="J112" s="237"/>
      <c r="K112" s="237"/>
      <c r="L112" s="237"/>
      <c r="M112" s="237"/>
      <c r="N112" s="237"/>
      <c r="O112" s="237"/>
      <c r="P112" s="237"/>
      <c r="Q112" s="37"/>
      <c r="R112" s="38"/>
    </row>
    <row r="113" spans="2:65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8"/>
    </row>
    <row r="114" spans="2:65" s="1" customFormat="1" ht="18" customHeight="1">
      <c r="B114" s="36"/>
      <c r="C114" s="31" t="s">
        <v>25</v>
      </c>
      <c r="D114" s="37"/>
      <c r="E114" s="37"/>
      <c r="F114" s="29" t="str">
        <f>F9</f>
        <v xml:space="preserve"> </v>
      </c>
      <c r="G114" s="37"/>
      <c r="H114" s="37"/>
      <c r="I114" s="37"/>
      <c r="J114" s="37"/>
      <c r="K114" s="31" t="s">
        <v>27</v>
      </c>
      <c r="L114" s="37"/>
      <c r="M114" s="239" t="str">
        <f>IF(O9="","",O9)</f>
        <v/>
      </c>
      <c r="N114" s="239"/>
      <c r="O114" s="239"/>
      <c r="P114" s="239"/>
      <c r="Q114" s="37"/>
      <c r="R114" s="38"/>
    </row>
    <row r="115" spans="2:65" s="1" customFormat="1" ht="6.95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5" s="1" customFormat="1">
      <c r="B116" s="36"/>
      <c r="C116" s="31" t="s">
        <v>30</v>
      </c>
      <c r="D116" s="37"/>
      <c r="E116" s="37"/>
      <c r="F116" s="29" t="str">
        <f>E12</f>
        <v xml:space="preserve"> </v>
      </c>
      <c r="G116" s="37"/>
      <c r="H116" s="37"/>
      <c r="I116" s="37"/>
      <c r="J116" s="37"/>
      <c r="K116" s="31" t="s">
        <v>35</v>
      </c>
      <c r="L116" s="37"/>
      <c r="M116" s="196" t="str">
        <f>E18</f>
        <v xml:space="preserve"> </v>
      </c>
      <c r="N116" s="196"/>
      <c r="O116" s="196"/>
      <c r="P116" s="196"/>
      <c r="Q116" s="196"/>
      <c r="R116" s="38"/>
    </row>
    <row r="117" spans="2:65" s="1" customFormat="1" ht="14.45" customHeight="1">
      <c r="B117" s="36"/>
      <c r="C117" s="31" t="s">
        <v>33</v>
      </c>
      <c r="D117" s="37"/>
      <c r="E117" s="37"/>
      <c r="F117" s="29" t="str">
        <f>IF(E15="","",E15)</f>
        <v>Vyplň údaj</v>
      </c>
      <c r="G117" s="37"/>
      <c r="H117" s="37"/>
      <c r="I117" s="37"/>
      <c r="J117" s="37"/>
      <c r="K117" s="31" t="s">
        <v>37</v>
      </c>
      <c r="L117" s="37"/>
      <c r="M117" s="196">
        <f>E21</f>
        <v>0</v>
      </c>
      <c r="N117" s="196"/>
      <c r="O117" s="196"/>
      <c r="P117" s="196"/>
      <c r="Q117" s="196"/>
      <c r="R117" s="38"/>
    </row>
    <row r="118" spans="2:65" s="1" customFormat="1" ht="10.35" customHeight="1"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8"/>
    </row>
    <row r="119" spans="2:65" s="8" customFormat="1" ht="29.25" customHeight="1">
      <c r="B119" s="144"/>
      <c r="C119" s="145" t="s">
        <v>140</v>
      </c>
      <c r="D119" s="146" t="s">
        <v>141</v>
      </c>
      <c r="E119" s="146" t="s">
        <v>60</v>
      </c>
      <c r="F119" s="255" t="s">
        <v>142</v>
      </c>
      <c r="G119" s="255"/>
      <c r="H119" s="255"/>
      <c r="I119" s="255"/>
      <c r="J119" s="146" t="s">
        <v>143</v>
      </c>
      <c r="K119" s="146" t="s">
        <v>144</v>
      </c>
      <c r="L119" s="255" t="s">
        <v>145</v>
      </c>
      <c r="M119" s="255"/>
      <c r="N119" s="255" t="s">
        <v>119</v>
      </c>
      <c r="O119" s="255"/>
      <c r="P119" s="255"/>
      <c r="Q119" s="256"/>
      <c r="R119" s="147"/>
      <c r="T119" s="77" t="s">
        <v>146</v>
      </c>
      <c r="U119" s="78" t="s">
        <v>42</v>
      </c>
      <c r="V119" s="78" t="s">
        <v>147</v>
      </c>
      <c r="W119" s="78" t="s">
        <v>148</v>
      </c>
      <c r="X119" s="78" t="s">
        <v>149</v>
      </c>
      <c r="Y119" s="78" t="s">
        <v>150</v>
      </c>
      <c r="Z119" s="78" t="s">
        <v>151</v>
      </c>
      <c r="AA119" s="79" t="s">
        <v>152</v>
      </c>
    </row>
    <row r="120" spans="2:65" s="1" customFormat="1" ht="29.25" customHeight="1">
      <c r="B120" s="36"/>
      <c r="C120" s="81" t="s">
        <v>116</v>
      </c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269">
        <f>BK120</f>
        <v>0</v>
      </c>
      <c r="O120" s="270"/>
      <c r="P120" s="270"/>
      <c r="Q120" s="270"/>
      <c r="R120" s="38"/>
      <c r="T120" s="80"/>
      <c r="U120" s="52"/>
      <c r="V120" s="52"/>
      <c r="W120" s="148">
        <f>W121+W149</f>
        <v>0</v>
      </c>
      <c r="X120" s="52"/>
      <c r="Y120" s="148">
        <f>Y121+Y149</f>
        <v>193.97152679999996</v>
      </c>
      <c r="Z120" s="52"/>
      <c r="AA120" s="149">
        <f>AA121+AA149</f>
        <v>0</v>
      </c>
      <c r="AT120" s="20" t="s">
        <v>77</v>
      </c>
      <c r="AU120" s="20" t="s">
        <v>121</v>
      </c>
      <c r="BK120" s="150">
        <f>BK121+BK149</f>
        <v>0</v>
      </c>
    </row>
    <row r="121" spans="2:65" s="9" customFormat="1" ht="37.35" customHeight="1">
      <c r="B121" s="151"/>
      <c r="C121" s="152"/>
      <c r="D121" s="153" t="s">
        <v>122</v>
      </c>
      <c r="E121" s="153"/>
      <c r="F121" s="153"/>
      <c r="G121" s="153"/>
      <c r="H121" s="153"/>
      <c r="I121" s="153"/>
      <c r="J121" s="153"/>
      <c r="K121" s="153"/>
      <c r="L121" s="153"/>
      <c r="M121" s="153"/>
      <c r="N121" s="271">
        <f>BK121</f>
        <v>0</v>
      </c>
      <c r="O121" s="249"/>
      <c r="P121" s="249"/>
      <c r="Q121" s="249"/>
      <c r="R121" s="154"/>
      <c r="T121" s="155"/>
      <c r="U121" s="152"/>
      <c r="V121" s="152"/>
      <c r="W121" s="156">
        <f>W122+W131+W138+W143</f>
        <v>0</v>
      </c>
      <c r="X121" s="152"/>
      <c r="Y121" s="156">
        <f>Y122+Y131+Y138+Y143</f>
        <v>193.97152679999996</v>
      </c>
      <c r="Z121" s="152"/>
      <c r="AA121" s="157">
        <f>AA122+AA131+AA138+AA143</f>
        <v>0</v>
      </c>
      <c r="AR121" s="158" t="s">
        <v>24</v>
      </c>
      <c r="AT121" s="159" t="s">
        <v>77</v>
      </c>
      <c r="AU121" s="159" t="s">
        <v>78</v>
      </c>
      <c r="AY121" s="158" t="s">
        <v>153</v>
      </c>
      <c r="BK121" s="160">
        <f>BK122+BK131+BK138+BK143</f>
        <v>0</v>
      </c>
    </row>
    <row r="122" spans="2:65" s="9" customFormat="1" ht="19.899999999999999" customHeight="1">
      <c r="B122" s="151"/>
      <c r="C122" s="152"/>
      <c r="D122" s="161" t="s">
        <v>123</v>
      </c>
      <c r="E122" s="161"/>
      <c r="F122" s="161"/>
      <c r="G122" s="161"/>
      <c r="H122" s="161"/>
      <c r="I122" s="161"/>
      <c r="J122" s="161"/>
      <c r="K122" s="161"/>
      <c r="L122" s="161"/>
      <c r="M122" s="161"/>
      <c r="N122" s="272">
        <f>BK122</f>
        <v>0</v>
      </c>
      <c r="O122" s="273"/>
      <c r="P122" s="273"/>
      <c r="Q122" s="273"/>
      <c r="R122" s="154"/>
      <c r="T122" s="155"/>
      <c r="U122" s="152"/>
      <c r="V122" s="152"/>
      <c r="W122" s="156">
        <f>SUM(W123:W130)</f>
        <v>0</v>
      </c>
      <c r="X122" s="152"/>
      <c r="Y122" s="156">
        <f>SUM(Y123:Y130)</f>
        <v>0</v>
      </c>
      <c r="Z122" s="152"/>
      <c r="AA122" s="157">
        <f>SUM(AA123:AA130)</f>
        <v>0</v>
      </c>
      <c r="AR122" s="158" t="s">
        <v>24</v>
      </c>
      <c r="AT122" s="159" t="s">
        <v>77</v>
      </c>
      <c r="AU122" s="159" t="s">
        <v>24</v>
      </c>
      <c r="AY122" s="158" t="s">
        <v>153</v>
      </c>
      <c r="BK122" s="160">
        <f>SUM(BK123:BK130)</f>
        <v>0</v>
      </c>
    </row>
    <row r="123" spans="2:65" s="1" customFormat="1" ht="25.5" customHeight="1">
      <c r="B123" s="133"/>
      <c r="C123" s="162" t="s">
        <v>24</v>
      </c>
      <c r="D123" s="162" t="s">
        <v>154</v>
      </c>
      <c r="E123" s="163" t="s">
        <v>289</v>
      </c>
      <c r="F123" s="257" t="s">
        <v>290</v>
      </c>
      <c r="G123" s="257"/>
      <c r="H123" s="257"/>
      <c r="I123" s="257"/>
      <c r="J123" s="164" t="s">
        <v>157</v>
      </c>
      <c r="K123" s="165">
        <v>178.09</v>
      </c>
      <c r="L123" s="258">
        <v>0</v>
      </c>
      <c r="M123" s="258"/>
      <c r="N123" s="259">
        <f>ROUND(L123*K123,2)</f>
        <v>0</v>
      </c>
      <c r="O123" s="259"/>
      <c r="P123" s="259"/>
      <c r="Q123" s="259"/>
      <c r="R123" s="136"/>
      <c r="T123" s="166" t="s">
        <v>5</v>
      </c>
      <c r="U123" s="45" t="s">
        <v>43</v>
      </c>
      <c r="V123" s="37"/>
      <c r="W123" s="167">
        <f>V123*K123</f>
        <v>0</v>
      </c>
      <c r="X123" s="167">
        <v>0</v>
      </c>
      <c r="Y123" s="167">
        <f>X123*K123</f>
        <v>0</v>
      </c>
      <c r="Z123" s="167">
        <v>0</v>
      </c>
      <c r="AA123" s="168">
        <f>Z123*K123</f>
        <v>0</v>
      </c>
      <c r="AR123" s="20" t="s">
        <v>158</v>
      </c>
      <c r="AT123" s="20" t="s">
        <v>154</v>
      </c>
      <c r="AU123" s="20" t="s">
        <v>112</v>
      </c>
      <c r="AY123" s="20" t="s">
        <v>153</v>
      </c>
      <c r="BE123" s="107">
        <f>IF(U123="základní",N123,0)</f>
        <v>0</v>
      </c>
      <c r="BF123" s="107">
        <f>IF(U123="snížená",N123,0)</f>
        <v>0</v>
      </c>
      <c r="BG123" s="107">
        <f>IF(U123="zákl. přenesená",N123,0)</f>
        <v>0</v>
      </c>
      <c r="BH123" s="107">
        <f>IF(U123="sníž. přenesená",N123,0)</f>
        <v>0</v>
      </c>
      <c r="BI123" s="107">
        <f>IF(U123="nulová",N123,0)</f>
        <v>0</v>
      </c>
      <c r="BJ123" s="20" t="s">
        <v>24</v>
      </c>
      <c r="BK123" s="107">
        <f>ROUND(L123*K123,2)</f>
        <v>0</v>
      </c>
      <c r="BL123" s="20" t="s">
        <v>158</v>
      </c>
      <c r="BM123" s="20" t="s">
        <v>291</v>
      </c>
    </row>
    <row r="124" spans="2:65" s="1" customFormat="1" ht="25.5" customHeight="1">
      <c r="B124" s="133"/>
      <c r="C124" s="162" t="s">
        <v>112</v>
      </c>
      <c r="D124" s="162" t="s">
        <v>154</v>
      </c>
      <c r="E124" s="163" t="s">
        <v>292</v>
      </c>
      <c r="F124" s="257" t="s">
        <v>293</v>
      </c>
      <c r="G124" s="257"/>
      <c r="H124" s="257"/>
      <c r="I124" s="257"/>
      <c r="J124" s="164" t="s">
        <v>157</v>
      </c>
      <c r="K124" s="165">
        <v>178.09</v>
      </c>
      <c r="L124" s="258">
        <v>0</v>
      </c>
      <c r="M124" s="258"/>
      <c r="N124" s="259">
        <f>ROUND(L124*K124,2)</f>
        <v>0</v>
      </c>
      <c r="O124" s="259"/>
      <c r="P124" s="259"/>
      <c r="Q124" s="259"/>
      <c r="R124" s="136"/>
      <c r="T124" s="166" t="s">
        <v>5</v>
      </c>
      <c r="U124" s="45" t="s">
        <v>43</v>
      </c>
      <c r="V124" s="37"/>
      <c r="W124" s="167">
        <f>V124*K124</f>
        <v>0</v>
      </c>
      <c r="X124" s="167">
        <v>0</v>
      </c>
      <c r="Y124" s="167">
        <f>X124*K124</f>
        <v>0</v>
      </c>
      <c r="Z124" s="167">
        <v>0</v>
      </c>
      <c r="AA124" s="168">
        <f>Z124*K124</f>
        <v>0</v>
      </c>
      <c r="AR124" s="20" t="s">
        <v>158</v>
      </c>
      <c r="AT124" s="20" t="s">
        <v>154</v>
      </c>
      <c r="AU124" s="20" t="s">
        <v>112</v>
      </c>
      <c r="AY124" s="20" t="s">
        <v>153</v>
      </c>
      <c r="BE124" s="107">
        <f>IF(U124="základní",N124,0)</f>
        <v>0</v>
      </c>
      <c r="BF124" s="107">
        <f>IF(U124="snížená",N124,0)</f>
        <v>0</v>
      </c>
      <c r="BG124" s="107">
        <f>IF(U124="zákl. přenesená",N124,0)</f>
        <v>0</v>
      </c>
      <c r="BH124" s="107">
        <f>IF(U124="sníž. přenesená",N124,0)</f>
        <v>0</v>
      </c>
      <c r="BI124" s="107">
        <f>IF(U124="nulová",N124,0)</f>
        <v>0</v>
      </c>
      <c r="BJ124" s="20" t="s">
        <v>24</v>
      </c>
      <c r="BK124" s="107">
        <f>ROUND(L124*K124,2)</f>
        <v>0</v>
      </c>
      <c r="BL124" s="20" t="s">
        <v>158</v>
      </c>
      <c r="BM124" s="20" t="s">
        <v>294</v>
      </c>
    </row>
    <row r="125" spans="2:65" s="1" customFormat="1" ht="25.5" customHeight="1">
      <c r="B125" s="133"/>
      <c r="C125" s="162" t="s">
        <v>167</v>
      </c>
      <c r="D125" s="162" t="s">
        <v>154</v>
      </c>
      <c r="E125" s="163" t="s">
        <v>295</v>
      </c>
      <c r="F125" s="257" t="s">
        <v>296</v>
      </c>
      <c r="G125" s="257"/>
      <c r="H125" s="257"/>
      <c r="I125" s="257"/>
      <c r="J125" s="164" t="s">
        <v>157</v>
      </c>
      <c r="K125" s="165">
        <v>155.61000000000001</v>
      </c>
      <c r="L125" s="258">
        <v>0</v>
      </c>
      <c r="M125" s="258"/>
      <c r="N125" s="259">
        <f>ROUND(L125*K125,2)</f>
        <v>0</v>
      </c>
      <c r="O125" s="259"/>
      <c r="P125" s="259"/>
      <c r="Q125" s="259"/>
      <c r="R125" s="136"/>
      <c r="T125" s="166" t="s">
        <v>5</v>
      </c>
      <c r="U125" s="45" t="s">
        <v>43</v>
      </c>
      <c r="V125" s="37"/>
      <c r="W125" s="167">
        <f>V125*K125</f>
        <v>0</v>
      </c>
      <c r="X125" s="167">
        <v>0</v>
      </c>
      <c r="Y125" s="167">
        <f>X125*K125</f>
        <v>0</v>
      </c>
      <c r="Z125" s="167">
        <v>0</v>
      </c>
      <c r="AA125" s="168">
        <f>Z125*K125</f>
        <v>0</v>
      </c>
      <c r="AR125" s="20" t="s">
        <v>158</v>
      </c>
      <c r="AT125" s="20" t="s">
        <v>154</v>
      </c>
      <c r="AU125" s="20" t="s">
        <v>112</v>
      </c>
      <c r="AY125" s="20" t="s">
        <v>153</v>
      </c>
      <c r="BE125" s="107">
        <f>IF(U125="základní",N125,0)</f>
        <v>0</v>
      </c>
      <c r="BF125" s="107">
        <f>IF(U125="snížená",N125,0)</f>
        <v>0</v>
      </c>
      <c r="BG125" s="107">
        <f>IF(U125="zákl. přenesená",N125,0)</f>
        <v>0</v>
      </c>
      <c r="BH125" s="107">
        <f>IF(U125="sníž. přenesená",N125,0)</f>
        <v>0</v>
      </c>
      <c r="BI125" s="107">
        <f>IF(U125="nulová",N125,0)</f>
        <v>0</v>
      </c>
      <c r="BJ125" s="20" t="s">
        <v>24</v>
      </c>
      <c r="BK125" s="107">
        <f>ROUND(L125*K125,2)</f>
        <v>0</v>
      </c>
      <c r="BL125" s="20" t="s">
        <v>158</v>
      </c>
      <c r="BM125" s="20" t="s">
        <v>297</v>
      </c>
    </row>
    <row r="126" spans="2:65" s="10" customFormat="1" ht="25.5" customHeight="1">
      <c r="B126" s="169"/>
      <c r="C126" s="170"/>
      <c r="D126" s="170"/>
      <c r="E126" s="171" t="s">
        <v>5</v>
      </c>
      <c r="F126" s="260" t="s">
        <v>298</v>
      </c>
      <c r="G126" s="261"/>
      <c r="H126" s="261"/>
      <c r="I126" s="261"/>
      <c r="J126" s="170"/>
      <c r="K126" s="172">
        <v>155.61000000000001</v>
      </c>
      <c r="L126" s="170"/>
      <c r="M126" s="170"/>
      <c r="N126" s="170"/>
      <c r="O126" s="170"/>
      <c r="P126" s="170"/>
      <c r="Q126" s="170"/>
      <c r="R126" s="173"/>
      <c r="T126" s="174"/>
      <c r="U126" s="170"/>
      <c r="V126" s="170"/>
      <c r="W126" s="170"/>
      <c r="X126" s="170"/>
      <c r="Y126" s="170"/>
      <c r="Z126" s="170"/>
      <c r="AA126" s="175"/>
      <c r="AT126" s="176" t="s">
        <v>161</v>
      </c>
      <c r="AU126" s="176" t="s">
        <v>112</v>
      </c>
      <c r="AV126" s="10" t="s">
        <v>112</v>
      </c>
      <c r="AW126" s="10" t="s">
        <v>36</v>
      </c>
      <c r="AX126" s="10" t="s">
        <v>24</v>
      </c>
      <c r="AY126" s="176" t="s">
        <v>153</v>
      </c>
    </row>
    <row r="127" spans="2:65" s="1" customFormat="1" ht="25.5" customHeight="1">
      <c r="B127" s="133"/>
      <c r="C127" s="162" t="s">
        <v>158</v>
      </c>
      <c r="D127" s="162" t="s">
        <v>154</v>
      </c>
      <c r="E127" s="163" t="s">
        <v>277</v>
      </c>
      <c r="F127" s="257" t="s">
        <v>278</v>
      </c>
      <c r="G127" s="257"/>
      <c r="H127" s="257"/>
      <c r="I127" s="257"/>
      <c r="J127" s="164" t="s">
        <v>157</v>
      </c>
      <c r="K127" s="165">
        <v>22.48</v>
      </c>
      <c r="L127" s="258">
        <v>0</v>
      </c>
      <c r="M127" s="258"/>
      <c r="N127" s="259">
        <f>ROUND(L127*K127,2)</f>
        <v>0</v>
      </c>
      <c r="O127" s="259"/>
      <c r="P127" s="259"/>
      <c r="Q127" s="259"/>
      <c r="R127" s="136"/>
      <c r="T127" s="166" t="s">
        <v>5</v>
      </c>
      <c r="U127" s="45" t="s">
        <v>43</v>
      </c>
      <c r="V127" s="37"/>
      <c r="W127" s="167">
        <f>V127*K127</f>
        <v>0</v>
      </c>
      <c r="X127" s="167">
        <v>0</v>
      </c>
      <c r="Y127" s="167">
        <f>X127*K127</f>
        <v>0</v>
      </c>
      <c r="Z127" s="167">
        <v>0</v>
      </c>
      <c r="AA127" s="168">
        <f>Z127*K127</f>
        <v>0</v>
      </c>
      <c r="AR127" s="20" t="s">
        <v>158</v>
      </c>
      <c r="AT127" s="20" t="s">
        <v>154</v>
      </c>
      <c r="AU127" s="20" t="s">
        <v>112</v>
      </c>
      <c r="AY127" s="20" t="s">
        <v>153</v>
      </c>
      <c r="BE127" s="107">
        <f>IF(U127="základní",N127,0)</f>
        <v>0</v>
      </c>
      <c r="BF127" s="107">
        <f>IF(U127="snížená",N127,0)</f>
        <v>0</v>
      </c>
      <c r="BG127" s="107">
        <f>IF(U127="zákl. přenesená",N127,0)</f>
        <v>0</v>
      </c>
      <c r="BH127" s="107">
        <f>IF(U127="sníž. přenesená",N127,0)</f>
        <v>0</v>
      </c>
      <c r="BI127" s="107">
        <f>IF(U127="nulová",N127,0)</f>
        <v>0</v>
      </c>
      <c r="BJ127" s="20" t="s">
        <v>24</v>
      </c>
      <c r="BK127" s="107">
        <f>ROUND(L127*K127,2)</f>
        <v>0</v>
      </c>
      <c r="BL127" s="20" t="s">
        <v>158</v>
      </c>
      <c r="BM127" s="20" t="s">
        <v>299</v>
      </c>
    </row>
    <row r="128" spans="2:65" s="1" customFormat="1" ht="16.5" customHeight="1">
      <c r="B128" s="133"/>
      <c r="C128" s="162" t="s">
        <v>177</v>
      </c>
      <c r="D128" s="162" t="s">
        <v>154</v>
      </c>
      <c r="E128" s="163" t="s">
        <v>164</v>
      </c>
      <c r="F128" s="257" t="s">
        <v>300</v>
      </c>
      <c r="G128" s="257"/>
      <c r="H128" s="257"/>
      <c r="I128" s="257"/>
      <c r="J128" s="164" t="s">
        <v>157</v>
      </c>
      <c r="K128" s="165">
        <v>155.61000000000001</v>
      </c>
      <c r="L128" s="258">
        <v>0</v>
      </c>
      <c r="M128" s="258"/>
      <c r="N128" s="259">
        <f>ROUND(L128*K128,2)</f>
        <v>0</v>
      </c>
      <c r="O128" s="259"/>
      <c r="P128" s="259"/>
      <c r="Q128" s="259"/>
      <c r="R128" s="136"/>
      <c r="T128" s="166" t="s">
        <v>5</v>
      </c>
      <c r="U128" s="45" t="s">
        <v>43</v>
      </c>
      <c r="V128" s="37"/>
      <c r="W128" s="167">
        <f>V128*K128</f>
        <v>0</v>
      </c>
      <c r="X128" s="167">
        <v>0</v>
      </c>
      <c r="Y128" s="167">
        <f>X128*K128</f>
        <v>0</v>
      </c>
      <c r="Z128" s="167">
        <v>0</v>
      </c>
      <c r="AA128" s="168">
        <f>Z128*K128</f>
        <v>0</v>
      </c>
      <c r="AR128" s="20" t="s">
        <v>158</v>
      </c>
      <c r="AT128" s="20" t="s">
        <v>154</v>
      </c>
      <c r="AU128" s="20" t="s">
        <v>112</v>
      </c>
      <c r="AY128" s="20" t="s">
        <v>153</v>
      </c>
      <c r="BE128" s="107">
        <f>IF(U128="základní",N128,0)</f>
        <v>0</v>
      </c>
      <c r="BF128" s="107">
        <f>IF(U128="snížená",N128,0)</f>
        <v>0</v>
      </c>
      <c r="BG128" s="107">
        <f>IF(U128="zákl. přenesená",N128,0)</f>
        <v>0</v>
      </c>
      <c r="BH128" s="107">
        <f>IF(U128="sníž. přenesená",N128,0)</f>
        <v>0</v>
      </c>
      <c r="BI128" s="107">
        <f>IF(U128="nulová",N128,0)</f>
        <v>0</v>
      </c>
      <c r="BJ128" s="20" t="s">
        <v>24</v>
      </c>
      <c r="BK128" s="107">
        <f>ROUND(L128*K128,2)</f>
        <v>0</v>
      </c>
      <c r="BL128" s="20" t="s">
        <v>158</v>
      </c>
      <c r="BM128" s="20" t="s">
        <v>301</v>
      </c>
    </row>
    <row r="129" spans="2:65" s="1" customFormat="1" ht="25.5" customHeight="1">
      <c r="B129" s="133"/>
      <c r="C129" s="162" t="s">
        <v>184</v>
      </c>
      <c r="D129" s="162" t="s">
        <v>154</v>
      </c>
      <c r="E129" s="163" t="s">
        <v>168</v>
      </c>
      <c r="F129" s="257" t="s">
        <v>302</v>
      </c>
      <c r="G129" s="257"/>
      <c r="H129" s="257"/>
      <c r="I129" s="257"/>
      <c r="J129" s="164" t="s">
        <v>170</v>
      </c>
      <c r="K129" s="165">
        <v>311.22000000000003</v>
      </c>
      <c r="L129" s="258">
        <v>0</v>
      </c>
      <c r="M129" s="258"/>
      <c r="N129" s="259">
        <f>ROUND(L129*K129,2)</f>
        <v>0</v>
      </c>
      <c r="O129" s="259"/>
      <c r="P129" s="259"/>
      <c r="Q129" s="259"/>
      <c r="R129" s="136"/>
      <c r="T129" s="166" t="s">
        <v>5</v>
      </c>
      <c r="U129" s="45" t="s">
        <v>43</v>
      </c>
      <c r="V129" s="37"/>
      <c r="W129" s="167">
        <f>V129*K129</f>
        <v>0</v>
      </c>
      <c r="X129" s="167">
        <v>0</v>
      </c>
      <c r="Y129" s="167">
        <f>X129*K129</f>
        <v>0</v>
      </c>
      <c r="Z129" s="167">
        <v>0</v>
      </c>
      <c r="AA129" s="168">
        <f>Z129*K129</f>
        <v>0</v>
      </c>
      <c r="AR129" s="20" t="s">
        <v>158</v>
      </c>
      <c r="AT129" s="20" t="s">
        <v>154</v>
      </c>
      <c r="AU129" s="20" t="s">
        <v>112</v>
      </c>
      <c r="AY129" s="20" t="s">
        <v>153</v>
      </c>
      <c r="BE129" s="107">
        <f>IF(U129="základní",N129,0)</f>
        <v>0</v>
      </c>
      <c r="BF129" s="107">
        <f>IF(U129="snížená",N129,0)</f>
        <v>0</v>
      </c>
      <c r="BG129" s="107">
        <f>IF(U129="zákl. přenesená",N129,0)</f>
        <v>0</v>
      </c>
      <c r="BH129" s="107">
        <f>IF(U129="sníž. přenesená",N129,0)</f>
        <v>0</v>
      </c>
      <c r="BI129" s="107">
        <f>IF(U129="nulová",N129,0)</f>
        <v>0</v>
      </c>
      <c r="BJ129" s="20" t="s">
        <v>24</v>
      </c>
      <c r="BK129" s="107">
        <f>ROUND(L129*K129,2)</f>
        <v>0</v>
      </c>
      <c r="BL129" s="20" t="s">
        <v>158</v>
      </c>
      <c r="BM129" s="20" t="s">
        <v>303</v>
      </c>
    </row>
    <row r="130" spans="2:65" s="10" customFormat="1" ht="16.5" customHeight="1">
      <c r="B130" s="169"/>
      <c r="C130" s="170"/>
      <c r="D130" s="170"/>
      <c r="E130" s="171" t="s">
        <v>5</v>
      </c>
      <c r="F130" s="260" t="s">
        <v>304</v>
      </c>
      <c r="G130" s="261"/>
      <c r="H130" s="261"/>
      <c r="I130" s="261"/>
      <c r="J130" s="170"/>
      <c r="K130" s="172">
        <v>311.22000000000003</v>
      </c>
      <c r="L130" s="170"/>
      <c r="M130" s="170"/>
      <c r="N130" s="170"/>
      <c r="O130" s="170"/>
      <c r="P130" s="170"/>
      <c r="Q130" s="170"/>
      <c r="R130" s="173"/>
      <c r="T130" s="174"/>
      <c r="U130" s="170"/>
      <c r="V130" s="170"/>
      <c r="W130" s="170"/>
      <c r="X130" s="170"/>
      <c r="Y130" s="170"/>
      <c r="Z130" s="170"/>
      <c r="AA130" s="175"/>
      <c r="AT130" s="176" t="s">
        <v>161</v>
      </c>
      <c r="AU130" s="176" t="s">
        <v>112</v>
      </c>
      <c r="AV130" s="10" t="s">
        <v>112</v>
      </c>
      <c r="AW130" s="10" t="s">
        <v>36</v>
      </c>
      <c r="AX130" s="10" t="s">
        <v>24</v>
      </c>
      <c r="AY130" s="176" t="s">
        <v>153</v>
      </c>
    </row>
    <row r="131" spans="2:65" s="9" customFormat="1" ht="29.85" customHeight="1">
      <c r="B131" s="151"/>
      <c r="C131" s="152"/>
      <c r="D131" s="161" t="s">
        <v>124</v>
      </c>
      <c r="E131" s="161"/>
      <c r="F131" s="161"/>
      <c r="G131" s="161"/>
      <c r="H131" s="161"/>
      <c r="I131" s="161"/>
      <c r="J131" s="161"/>
      <c r="K131" s="161"/>
      <c r="L131" s="161"/>
      <c r="M131" s="161"/>
      <c r="N131" s="272">
        <f>BK131</f>
        <v>0</v>
      </c>
      <c r="O131" s="273"/>
      <c r="P131" s="273"/>
      <c r="Q131" s="273"/>
      <c r="R131" s="154"/>
      <c r="T131" s="155"/>
      <c r="U131" s="152"/>
      <c r="V131" s="152"/>
      <c r="W131" s="156">
        <f>SUM(W132:W137)</f>
        <v>0</v>
      </c>
      <c r="X131" s="152"/>
      <c r="Y131" s="156">
        <f>SUM(Y132:Y137)</f>
        <v>0.67399199999999992</v>
      </c>
      <c r="Z131" s="152"/>
      <c r="AA131" s="157">
        <f>SUM(AA132:AA137)</f>
        <v>0</v>
      </c>
      <c r="AR131" s="158" t="s">
        <v>24</v>
      </c>
      <c r="AT131" s="159" t="s">
        <v>77</v>
      </c>
      <c r="AU131" s="159" t="s">
        <v>24</v>
      </c>
      <c r="AY131" s="158" t="s">
        <v>153</v>
      </c>
      <c r="BK131" s="160">
        <f>SUM(BK132:BK137)</f>
        <v>0</v>
      </c>
    </row>
    <row r="132" spans="2:65" s="1" customFormat="1" ht="25.5" customHeight="1">
      <c r="B132" s="133"/>
      <c r="C132" s="162" t="s">
        <v>188</v>
      </c>
      <c r="D132" s="162" t="s">
        <v>154</v>
      </c>
      <c r="E132" s="163" t="s">
        <v>172</v>
      </c>
      <c r="F132" s="257" t="s">
        <v>305</v>
      </c>
      <c r="G132" s="257"/>
      <c r="H132" s="257"/>
      <c r="I132" s="257"/>
      <c r="J132" s="164" t="s">
        <v>157</v>
      </c>
      <c r="K132" s="165">
        <v>53.04</v>
      </c>
      <c r="L132" s="258">
        <v>0</v>
      </c>
      <c r="M132" s="258"/>
      <c r="N132" s="259">
        <f>ROUND(L132*K132,2)</f>
        <v>0</v>
      </c>
      <c r="O132" s="259"/>
      <c r="P132" s="259"/>
      <c r="Q132" s="259"/>
      <c r="R132" s="136"/>
      <c r="T132" s="166" t="s">
        <v>5</v>
      </c>
      <c r="U132" s="45" t="s">
        <v>43</v>
      </c>
      <c r="V132" s="37"/>
      <c r="W132" s="167">
        <f>V132*K132</f>
        <v>0</v>
      </c>
      <c r="X132" s="167">
        <v>0</v>
      </c>
      <c r="Y132" s="167">
        <f>X132*K132</f>
        <v>0</v>
      </c>
      <c r="Z132" s="167">
        <v>0</v>
      </c>
      <c r="AA132" s="168">
        <f>Z132*K132</f>
        <v>0</v>
      </c>
      <c r="AR132" s="20" t="s">
        <v>158</v>
      </c>
      <c r="AT132" s="20" t="s">
        <v>154</v>
      </c>
      <c r="AU132" s="20" t="s">
        <v>112</v>
      </c>
      <c r="AY132" s="20" t="s">
        <v>153</v>
      </c>
      <c r="BE132" s="107">
        <f>IF(U132="základní",N132,0)</f>
        <v>0</v>
      </c>
      <c r="BF132" s="107">
        <f>IF(U132="snížená",N132,0)</f>
        <v>0</v>
      </c>
      <c r="BG132" s="107">
        <f>IF(U132="zákl. přenesená",N132,0)</f>
        <v>0</v>
      </c>
      <c r="BH132" s="107">
        <f>IF(U132="sníž. přenesená",N132,0)</f>
        <v>0</v>
      </c>
      <c r="BI132" s="107">
        <f>IF(U132="nulová",N132,0)</f>
        <v>0</v>
      </c>
      <c r="BJ132" s="20" t="s">
        <v>24</v>
      </c>
      <c r="BK132" s="107">
        <f>ROUND(L132*K132,2)</f>
        <v>0</v>
      </c>
      <c r="BL132" s="20" t="s">
        <v>158</v>
      </c>
      <c r="BM132" s="20" t="s">
        <v>306</v>
      </c>
    </row>
    <row r="133" spans="2:65" s="10" customFormat="1" ht="16.5" customHeight="1">
      <c r="B133" s="169"/>
      <c r="C133" s="170"/>
      <c r="D133" s="170"/>
      <c r="E133" s="171" t="s">
        <v>5</v>
      </c>
      <c r="F133" s="260" t="s">
        <v>307</v>
      </c>
      <c r="G133" s="261"/>
      <c r="H133" s="261"/>
      <c r="I133" s="261"/>
      <c r="J133" s="170"/>
      <c r="K133" s="172">
        <v>1.56</v>
      </c>
      <c r="L133" s="170"/>
      <c r="M133" s="170"/>
      <c r="N133" s="170"/>
      <c r="O133" s="170"/>
      <c r="P133" s="170"/>
      <c r="Q133" s="170"/>
      <c r="R133" s="173"/>
      <c r="T133" s="174"/>
      <c r="U133" s="170"/>
      <c r="V133" s="170"/>
      <c r="W133" s="170"/>
      <c r="X133" s="170"/>
      <c r="Y133" s="170"/>
      <c r="Z133" s="170"/>
      <c r="AA133" s="175"/>
      <c r="AT133" s="176" t="s">
        <v>161</v>
      </c>
      <c r="AU133" s="176" t="s">
        <v>112</v>
      </c>
      <c r="AV133" s="10" t="s">
        <v>112</v>
      </c>
      <c r="AW133" s="10" t="s">
        <v>36</v>
      </c>
      <c r="AX133" s="10" t="s">
        <v>78</v>
      </c>
      <c r="AY133" s="176" t="s">
        <v>153</v>
      </c>
    </row>
    <row r="134" spans="2:65" s="10" customFormat="1" ht="16.5" customHeight="1">
      <c r="B134" s="169"/>
      <c r="C134" s="170"/>
      <c r="D134" s="170"/>
      <c r="E134" s="171" t="s">
        <v>5</v>
      </c>
      <c r="F134" s="262" t="s">
        <v>308</v>
      </c>
      <c r="G134" s="263"/>
      <c r="H134" s="263"/>
      <c r="I134" s="263"/>
      <c r="J134" s="170"/>
      <c r="K134" s="172">
        <v>51.48</v>
      </c>
      <c r="L134" s="170"/>
      <c r="M134" s="170"/>
      <c r="N134" s="170"/>
      <c r="O134" s="170"/>
      <c r="P134" s="170"/>
      <c r="Q134" s="170"/>
      <c r="R134" s="173"/>
      <c r="T134" s="174"/>
      <c r="U134" s="170"/>
      <c r="V134" s="170"/>
      <c r="W134" s="170"/>
      <c r="X134" s="170"/>
      <c r="Y134" s="170"/>
      <c r="Z134" s="170"/>
      <c r="AA134" s="175"/>
      <c r="AT134" s="176" t="s">
        <v>161</v>
      </c>
      <c r="AU134" s="176" t="s">
        <v>112</v>
      </c>
      <c r="AV134" s="10" t="s">
        <v>112</v>
      </c>
      <c r="AW134" s="10" t="s">
        <v>36</v>
      </c>
      <c r="AX134" s="10" t="s">
        <v>78</v>
      </c>
      <c r="AY134" s="176" t="s">
        <v>153</v>
      </c>
    </row>
    <row r="135" spans="2:65" s="11" customFormat="1" ht="16.5" customHeight="1">
      <c r="B135" s="177"/>
      <c r="C135" s="178"/>
      <c r="D135" s="178"/>
      <c r="E135" s="179" t="s">
        <v>5</v>
      </c>
      <c r="F135" s="264" t="s">
        <v>163</v>
      </c>
      <c r="G135" s="265"/>
      <c r="H135" s="265"/>
      <c r="I135" s="265"/>
      <c r="J135" s="178"/>
      <c r="K135" s="180">
        <v>53.04</v>
      </c>
      <c r="L135" s="178"/>
      <c r="M135" s="178"/>
      <c r="N135" s="178"/>
      <c r="O135" s="178"/>
      <c r="P135" s="178"/>
      <c r="Q135" s="178"/>
      <c r="R135" s="181"/>
      <c r="T135" s="182"/>
      <c r="U135" s="178"/>
      <c r="V135" s="178"/>
      <c r="W135" s="178"/>
      <c r="X135" s="178"/>
      <c r="Y135" s="178"/>
      <c r="Z135" s="178"/>
      <c r="AA135" s="183"/>
      <c r="AT135" s="184" t="s">
        <v>161</v>
      </c>
      <c r="AU135" s="184" t="s">
        <v>112</v>
      </c>
      <c r="AV135" s="11" t="s">
        <v>158</v>
      </c>
      <c r="AW135" s="11" t="s">
        <v>36</v>
      </c>
      <c r="AX135" s="11" t="s">
        <v>24</v>
      </c>
      <c r="AY135" s="184" t="s">
        <v>153</v>
      </c>
    </row>
    <row r="136" spans="2:65" s="1" customFormat="1" ht="25.5" customHeight="1">
      <c r="B136" s="133"/>
      <c r="C136" s="162" t="s">
        <v>194</v>
      </c>
      <c r="D136" s="162" t="s">
        <v>154</v>
      </c>
      <c r="E136" s="163" t="s">
        <v>309</v>
      </c>
      <c r="F136" s="257" t="s">
        <v>310</v>
      </c>
      <c r="G136" s="257"/>
      <c r="H136" s="257"/>
      <c r="I136" s="257"/>
      <c r="J136" s="164" t="s">
        <v>180</v>
      </c>
      <c r="K136" s="165">
        <v>79.2</v>
      </c>
      <c r="L136" s="258">
        <v>0</v>
      </c>
      <c r="M136" s="258"/>
      <c r="N136" s="259">
        <f>ROUND(L136*K136,2)</f>
        <v>0</v>
      </c>
      <c r="O136" s="259"/>
      <c r="P136" s="259"/>
      <c r="Q136" s="259"/>
      <c r="R136" s="136"/>
      <c r="T136" s="166" t="s">
        <v>5</v>
      </c>
      <c r="U136" s="45" t="s">
        <v>43</v>
      </c>
      <c r="V136" s="37"/>
      <c r="W136" s="167">
        <f>V136*K136</f>
        <v>0</v>
      </c>
      <c r="X136" s="167">
        <v>7.6499999999999997E-3</v>
      </c>
      <c r="Y136" s="167">
        <f>X136*K136</f>
        <v>0.60587999999999997</v>
      </c>
      <c r="Z136" s="167">
        <v>0</v>
      </c>
      <c r="AA136" s="168">
        <f>Z136*K136</f>
        <v>0</v>
      </c>
      <c r="AR136" s="20" t="s">
        <v>158</v>
      </c>
      <c r="AT136" s="20" t="s">
        <v>154</v>
      </c>
      <c r="AU136" s="20" t="s">
        <v>112</v>
      </c>
      <c r="AY136" s="20" t="s">
        <v>153</v>
      </c>
      <c r="BE136" s="107">
        <f>IF(U136="základní",N136,0)</f>
        <v>0</v>
      </c>
      <c r="BF136" s="107">
        <f>IF(U136="snížená",N136,0)</f>
        <v>0</v>
      </c>
      <c r="BG136" s="107">
        <f>IF(U136="zákl. přenesená",N136,0)</f>
        <v>0</v>
      </c>
      <c r="BH136" s="107">
        <f>IF(U136="sníž. přenesená",N136,0)</f>
        <v>0</v>
      </c>
      <c r="BI136" s="107">
        <f>IF(U136="nulová",N136,0)</f>
        <v>0</v>
      </c>
      <c r="BJ136" s="20" t="s">
        <v>24</v>
      </c>
      <c r="BK136" s="107">
        <f>ROUND(L136*K136,2)</f>
        <v>0</v>
      </c>
      <c r="BL136" s="20" t="s">
        <v>158</v>
      </c>
      <c r="BM136" s="20" t="s">
        <v>311</v>
      </c>
    </row>
    <row r="137" spans="2:65" s="1" customFormat="1" ht="25.5" customHeight="1">
      <c r="B137" s="133"/>
      <c r="C137" s="162" t="s">
        <v>198</v>
      </c>
      <c r="D137" s="162" t="s">
        <v>154</v>
      </c>
      <c r="E137" s="163" t="s">
        <v>312</v>
      </c>
      <c r="F137" s="257" t="s">
        <v>313</v>
      </c>
      <c r="G137" s="257"/>
      <c r="H137" s="257"/>
      <c r="I137" s="257"/>
      <c r="J137" s="164" t="s">
        <v>180</v>
      </c>
      <c r="K137" s="165">
        <v>79.2</v>
      </c>
      <c r="L137" s="258">
        <v>0</v>
      </c>
      <c r="M137" s="258"/>
      <c r="N137" s="259">
        <f>ROUND(L137*K137,2)</f>
        <v>0</v>
      </c>
      <c r="O137" s="259"/>
      <c r="P137" s="259"/>
      <c r="Q137" s="259"/>
      <c r="R137" s="136"/>
      <c r="T137" s="166" t="s">
        <v>5</v>
      </c>
      <c r="U137" s="45" t="s">
        <v>43</v>
      </c>
      <c r="V137" s="37"/>
      <c r="W137" s="167">
        <f>V137*K137</f>
        <v>0</v>
      </c>
      <c r="X137" s="167">
        <v>8.5999999999999998E-4</v>
      </c>
      <c r="Y137" s="167">
        <f>X137*K137</f>
        <v>6.8112000000000006E-2</v>
      </c>
      <c r="Z137" s="167">
        <v>0</v>
      </c>
      <c r="AA137" s="168">
        <f>Z137*K137</f>
        <v>0</v>
      </c>
      <c r="AR137" s="20" t="s">
        <v>158</v>
      </c>
      <c r="AT137" s="20" t="s">
        <v>154</v>
      </c>
      <c r="AU137" s="20" t="s">
        <v>112</v>
      </c>
      <c r="AY137" s="20" t="s">
        <v>153</v>
      </c>
      <c r="BE137" s="107">
        <f>IF(U137="základní",N137,0)</f>
        <v>0</v>
      </c>
      <c r="BF137" s="107">
        <f>IF(U137="snížená",N137,0)</f>
        <v>0</v>
      </c>
      <c r="BG137" s="107">
        <f>IF(U137="zákl. přenesená",N137,0)</f>
        <v>0</v>
      </c>
      <c r="BH137" s="107">
        <f>IF(U137="sníž. přenesená",N137,0)</f>
        <v>0</v>
      </c>
      <c r="BI137" s="107">
        <f>IF(U137="nulová",N137,0)</f>
        <v>0</v>
      </c>
      <c r="BJ137" s="20" t="s">
        <v>24</v>
      </c>
      <c r="BK137" s="107">
        <f>ROUND(L137*K137,2)</f>
        <v>0</v>
      </c>
      <c r="BL137" s="20" t="s">
        <v>158</v>
      </c>
      <c r="BM137" s="20" t="s">
        <v>314</v>
      </c>
    </row>
    <row r="138" spans="2:65" s="9" customFormat="1" ht="29.85" customHeight="1">
      <c r="B138" s="151"/>
      <c r="C138" s="152"/>
      <c r="D138" s="161" t="s">
        <v>125</v>
      </c>
      <c r="E138" s="161"/>
      <c r="F138" s="161"/>
      <c r="G138" s="161"/>
      <c r="H138" s="161"/>
      <c r="I138" s="161"/>
      <c r="J138" s="161"/>
      <c r="K138" s="161"/>
      <c r="L138" s="161"/>
      <c r="M138" s="161"/>
      <c r="N138" s="274">
        <f>BK138</f>
        <v>0</v>
      </c>
      <c r="O138" s="275"/>
      <c r="P138" s="275"/>
      <c r="Q138" s="275"/>
      <c r="R138" s="154"/>
      <c r="T138" s="155"/>
      <c r="U138" s="152"/>
      <c r="V138" s="152"/>
      <c r="W138" s="156">
        <f>SUM(W139:W142)</f>
        <v>0</v>
      </c>
      <c r="X138" s="152"/>
      <c r="Y138" s="156">
        <f>SUM(Y139:Y142)</f>
        <v>193.29753479999997</v>
      </c>
      <c r="Z138" s="152"/>
      <c r="AA138" s="157">
        <f>SUM(AA139:AA142)</f>
        <v>0</v>
      </c>
      <c r="AR138" s="158" t="s">
        <v>24</v>
      </c>
      <c r="AT138" s="159" t="s">
        <v>77</v>
      </c>
      <c r="AU138" s="159" t="s">
        <v>24</v>
      </c>
      <c r="AY138" s="158" t="s">
        <v>153</v>
      </c>
      <c r="BK138" s="160">
        <f>SUM(BK139:BK142)</f>
        <v>0</v>
      </c>
    </row>
    <row r="139" spans="2:65" s="1" customFormat="1" ht="38.25" customHeight="1">
      <c r="B139" s="133"/>
      <c r="C139" s="162" t="s">
        <v>28</v>
      </c>
      <c r="D139" s="162" t="s">
        <v>154</v>
      </c>
      <c r="E139" s="163" t="s">
        <v>315</v>
      </c>
      <c r="F139" s="257" t="s">
        <v>316</v>
      </c>
      <c r="G139" s="257"/>
      <c r="H139" s="257"/>
      <c r="I139" s="257"/>
      <c r="J139" s="164" t="s">
        <v>180</v>
      </c>
      <c r="K139" s="165">
        <v>172.72</v>
      </c>
      <c r="L139" s="258">
        <v>0</v>
      </c>
      <c r="M139" s="258"/>
      <c r="N139" s="259">
        <f>ROUND(L139*K139,2)</f>
        <v>0</v>
      </c>
      <c r="O139" s="259"/>
      <c r="P139" s="259"/>
      <c r="Q139" s="259"/>
      <c r="R139" s="136"/>
      <c r="T139" s="166" t="s">
        <v>5</v>
      </c>
      <c r="U139" s="45" t="s">
        <v>43</v>
      </c>
      <c r="V139" s="37"/>
      <c r="W139" s="167">
        <f>V139*K139</f>
        <v>0</v>
      </c>
      <c r="X139" s="167">
        <v>0</v>
      </c>
      <c r="Y139" s="167">
        <f>X139*K139</f>
        <v>0</v>
      </c>
      <c r="Z139" s="167">
        <v>0</v>
      </c>
      <c r="AA139" s="168">
        <f>Z139*K139</f>
        <v>0</v>
      </c>
      <c r="AR139" s="20" t="s">
        <v>158</v>
      </c>
      <c r="AT139" s="20" t="s">
        <v>154</v>
      </c>
      <c r="AU139" s="20" t="s">
        <v>112</v>
      </c>
      <c r="AY139" s="20" t="s">
        <v>153</v>
      </c>
      <c r="BE139" s="107">
        <f>IF(U139="základní",N139,0)</f>
        <v>0</v>
      </c>
      <c r="BF139" s="107">
        <f>IF(U139="snížená",N139,0)</f>
        <v>0</v>
      </c>
      <c r="BG139" s="107">
        <f>IF(U139="zákl. přenesená",N139,0)</f>
        <v>0</v>
      </c>
      <c r="BH139" s="107">
        <f>IF(U139="sníž. přenesená",N139,0)</f>
        <v>0</v>
      </c>
      <c r="BI139" s="107">
        <f>IF(U139="nulová",N139,0)</f>
        <v>0</v>
      </c>
      <c r="BJ139" s="20" t="s">
        <v>24</v>
      </c>
      <c r="BK139" s="107">
        <f>ROUND(L139*K139,2)</f>
        <v>0</v>
      </c>
      <c r="BL139" s="20" t="s">
        <v>158</v>
      </c>
      <c r="BM139" s="20" t="s">
        <v>317</v>
      </c>
    </row>
    <row r="140" spans="2:65" s="1" customFormat="1" ht="25.5" customHeight="1">
      <c r="B140" s="133"/>
      <c r="C140" s="162" t="s">
        <v>209</v>
      </c>
      <c r="D140" s="162" t="s">
        <v>154</v>
      </c>
      <c r="E140" s="163" t="s">
        <v>318</v>
      </c>
      <c r="F140" s="257" t="s">
        <v>319</v>
      </c>
      <c r="G140" s="257"/>
      <c r="H140" s="257"/>
      <c r="I140" s="257"/>
      <c r="J140" s="164" t="s">
        <v>180</v>
      </c>
      <c r="K140" s="165">
        <v>173.38</v>
      </c>
      <c r="L140" s="258">
        <v>0</v>
      </c>
      <c r="M140" s="258"/>
      <c r="N140" s="259">
        <f>ROUND(L140*K140,2)</f>
        <v>0</v>
      </c>
      <c r="O140" s="259"/>
      <c r="P140" s="259"/>
      <c r="Q140" s="259"/>
      <c r="R140" s="136"/>
      <c r="T140" s="166" t="s">
        <v>5</v>
      </c>
      <c r="U140" s="45" t="s">
        <v>43</v>
      </c>
      <c r="V140" s="37"/>
      <c r="W140" s="167">
        <f>V140*K140</f>
        <v>0</v>
      </c>
      <c r="X140" s="167">
        <v>0.30005999999999999</v>
      </c>
      <c r="Y140" s="167">
        <f>X140*K140</f>
        <v>52.024402799999997</v>
      </c>
      <c r="Z140" s="167">
        <v>0</v>
      </c>
      <c r="AA140" s="168">
        <f>Z140*K140</f>
        <v>0</v>
      </c>
      <c r="AR140" s="20" t="s">
        <v>158</v>
      </c>
      <c r="AT140" s="20" t="s">
        <v>154</v>
      </c>
      <c r="AU140" s="20" t="s">
        <v>112</v>
      </c>
      <c r="AY140" s="20" t="s">
        <v>153</v>
      </c>
      <c r="BE140" s="107">
        <f>IF(U140="základní",N140,0)</f>
        <v>0</v>
      </c>
      <c r="BF140" s="107">
        <f>IF(U140="snížená",N140,0)</f>
        <v>0</v>
      </c>
      <c r="BG140" s="107">
        <f>IF(U140="zákl. přenesená",N140,0)</f>
        <v>0</v>
      </c>
      <c r="BH140" s="107">
        <f>IF(U140="sníž. přenesená",N140,0)</f>
        <v>0</v>
      </c>
      <c r="BI140" s="107">
        <f>IF(U140="nulová",N140,0)</f>
        <v>0</v>
      </c>
      <c r="BJ140" s="20" t="s">
        <v>24</v>
      </c>
      <c r="BK140" s="107">
        <f>ROUND(L140*K140,2)</f>
        <v>0</v>
      </c>
      <c r="BL140" s="20" t="s">
        <v>158</v>
      </c>
      <c r="BM140" s="20" t="s">
        <v>320</v>
      </c>
    </row>
    <row r="141" spans="2:65" s="1" customFormat="1" ht="38.25" customHeight="1">
      <c r="B141" s="133"/>
      <c r="C141" s="162" t="s">
        <v>217</v>
      </c>
      <c r="D141" s="162" t="s">
        <v>154</v>
      </c>
      <c r="E141" s="163" t="s">
        <v>321</v>
      </c>
      <c r="F141" s="257" t="s">
        <v>322</v>
      </c>
      <c r="G141" s="257"/>
      <c r="H141" s="257"/>
      <c r="I141" s="257"/>
      <c r="J141" s="164" t="s">
        <v>180</v>
      </c>
      <c r="K141" s="165">
        <v>171.6</v>
      </c>
      <c r="L141" s="258">
        <v>0</v>
      </c>
      <c r="M141" s="258"/>
      <c r="N141" s="259">
        <f>ROUND(L141*K141,2)</f>
        <v>0</v>
      </c>
      <c r="O141" s="259"/>
      <c r="P141" s="259"/>
      <c r="Q141" s="259"/>
      <c r="R141" s="136"/>
      <c r="T141" s="166" t="s">
        <v>5</v>
      </c>
      <c r="U141" s="45" t="s">
        <v>43</v>
      </c>
      <c r="V141" s="37"/>
      <c r="W141" s="167">
        <f>V141*K141</f>
        <v>0</v>
      </c>
      <c r="X141" s="167">
        <v>0.82326999999999995</v>
      </c>
      <c r="Y141" s="167">
        <f>X141*K141</f>
        <v>141.27313199999998</v>
      </c>
      <c r="Z141" s="167">
        <v>0</v>
      </c>
      <c r="AA141" s="168">
        <f>Z141*K141</f>
        <v>0</v>
      </c>
      <c r="AR141" s="20" t="s">
        <v>158</v>
      </c>
      <c r="AT141" s="20" t="s">
        <v>154</v>
      </c>
      <c r="AU141" s="20" t="s">
        <v>112</v>
      </c>
      <c r="AY141" s="20" t="s">
        <v>153</v>
      </c>
      <c r="BE141" s="107">
        <f>IF(U141="základní",N141,0)</f>
        <v>0</v>
      </c>
      <c r="BF141" s="107">
        <f>IF(U141="snížená",N141,0)</f>
        <v>0</v>
      </c>
      <c r="BG141" s="107">
        <f>IF(U141="zákl. přenesená",N141,0)</f>
        <v>0</v>
      </c>
      <c r="BH141" s="107">
        <f>IF(U141="sníž. přenesená",N141,0)</f>
        <v>0</v>
      </c>
      <c r="BI141" s="107">
        <f>IF(U141="nulová",N141,0)</f>
        <v>0</v>
      </c>
      <c r="BJ141" s="20" t="s">
        <v>24</v>
      </c>
      <c r="BK141" s="107">
        <f>ROUND(L141*K141,2)</f>
        <v>0</v>
      </c>
      <c r="BL141" s="20" t="s">
        <v>158</v>
      </c>
      <c r="BM141" s="20" t="s">
        <v>323</v>
      </c>
    </row>
    <row r="142" spans="2:65" s="10" customFormat="1" ht="16.5" customHeight="1">
      <c r="B142" s="169"/>
      <c r="C142" s="170"/>
      <c r="D142" s="170"/>
      <c r="E142" s="171" t="s">
        <v>5</v>
      </c>
      <c r="F142" s="260" t="s">
        <v>324</v>
      </c>
      <c r="G142" s="261"/>
      <c r="H142" s="261"/>
      <c r="I142" s="261"/>
      <c r="J142" s="170"/>
      <c r="K142" s="172">
        <v>171.6</v>
      </c>
      <c r="L142" s="170"/>
      <c r="M142" s="170"/>
      <c r="N142" s="170"/>
      <c r="O142" s="170"/>
      <c r="P142" s="170"/>
      <c r="Q142" s="170"/>
      <c r="R142" s="173"/>
      <c r="T142" s="174"/>
      <c r="U142" s="170"/>
      <c r="V142" s="170"/>
      <c r="W142" s="170"/>
      <c r="X142" s="170"/>
      <c r="Y142" s="170"/>
      <c r="Z142" s="170"/>
      <c r="AA142" s="175"/>
      <c r="AT142" s="176" t="s">
        <v>161</v>
      </c>
      <c r="AU142" s="176" t="s">
        <v>112</v>
      </c>
      <c r="AV142" s="10" t="s">
        <v>112</v>
      </c>
      <c r="AW142" s="10" t="s">
        <v>36</v>
      </c>
      <c r="AX142" s="10" t="s">
        <v>24</v>
      </c>
      <c r="AY142" s="176" t="s">
        <v>153</v>
      </c>
    </row>
    <row r="143" spans="2:65" s="9" customFormat="1" ht="29.85" customHeight="1">
      <c r="B143" s="151"/>
      <c r="C143" s="152"/>
      <c r="D143" s="161" t="s">
        <v>129</v>
      </c>
      <c r="E143" s="161"/>
      <c r="F143" s="161"/>
      <c r="G143" s="161"/>
      <c r="H143" s="161"/>
      <c r="I143" s="161"/>
      <c r="J143" s="161"/>
      <c r="K143" s="161"/>
      <c r="L143" s="161"/>
      <c r="M143" s="161"/>
      <c r="N143" s="272">
        <f>BK143</f>
        <v>0</v>
      </c>
      <c r="O143" s="273"/>
      <c r="P143" s="273"/>
      <c r="Q143" s="273"/>
      <c r="R143" s="154"/>
      <c r="T143" s="155"/>
      <c r="U143" s="152"/>
      <c r="V143" s="152"/>
      <c r="W143" s="156">
        <f>SUM(W144:W148)</f>
        <v>0</v>
      </c>
      <c r="X143" s="152"/>
      <c r="Y143" s="156">
        <f>SUM(Y144:Y148)</f>
        <v>0</v>
      </c>
      <c r="Z143" s="152"/>
      <c r="AA143" s="157">
        <f>SUM(AA144:AA148)</f>
        <v>0</v>
      </c>
      <c r="AR143" s="158" t="s">
        <v>24</v>
      </c>
      <c r="AT143" s="159" t="s">
        <v>77</v>
      </c>
      <c r="AU143" s="159" t="s">
        <v>24</v>
      </c>
      <c r="AY143" s="158" t="s">
        <v>153</v>
      </c>
      <c r="BK143" s="160">
        <f>SUM(BK144:BK148)</f>
        <v>0</v>
      </c>
    </row>
    <row r="144" spans="2:65" s="1" customFormat="1" ht="16.5" customHeight="1">
      <c r="B144" s="133"/>
      <c r="C144" s="162" t="s">
        <v>222</v>
      </c>
      <c r="D144" s="162" t="s">
        <v>154</v>
      </c>
      <c r="E144" s="163" t="s">
        <v>245</v>
      </c>
      <c r="F144" s="257" t="s">
        <v>246</v>
      </c>
      <c r="G144" s="257"/>
      <c r="H144" s="257"/>
      <c r="I144" s="257"/>
      <c r="J144" s="164" t="s">
        <v>170</v>
      </c>
      <c r="K144" s="165">
        <v>193.971</v>
      </c>
      <c r="L144" s="258">
        <v>0</v>
      </c>
      <c r="M144" s="258"/>
      <c r="N144" s="259">
        <f>ROUND(L144*K144,2)</f>
        <v>0</v>
      </c>
      <c r="O144" s="259"/>
      <c r="P144" s="259"/>
      <c r="Q144" s="259"/>
      <c r="R144" s="136"/>
      <c r="T144" s="166" t="s">
        <v>5</v>
      </c>
      <c r="U144" s="45" t="s">
        <v>43</v>
      </c>
      <c r="V144" s="37"/>
      <c r="W144" s="167">
        <f>V144*K144</f>
        <v>0</v>
      </c>
      <c r="X144" s="167">
        <v>0</v>
      </c>
      <c r="Y144" s="167">
        <f>X144*K144</f>
        <v>0</v>
      </c>
      <c r="Z144" s="167">
        <v>0</v>
      </c>
      <c r="AA144" s="168">
        <f>Z144*K144</f>
        <v>0</v>
      </c>
      <c r="AR144" s="20" t="s">
        <v>158</v>
      </c>
      <c r="AT144" s="20" t="s">
        <v>154</v>
      </c>
      <c r="AU144" s="20" t="s">
        <v>112</v>
      </c>
      <c r="AY144" s="20" t="s">
        <v>153</v>
      </c>
      <c r="BE144" s="107">
        <f>IF(U144="základní",N144,0)</f>
        <v>0</v>
      </c>
      <c r="BF144" s="107">
        <f>IF(U144="snížená",N144,0)</f>
        <v>0</v>
      </c>
      <c r="BG144" s="107">
        <f>IF(U144="zákl. přenesená",N144,0)</f>
        <v>0</v>
      </c>
      <c r="BH144" s="107">
        <f>IF(U144="sníž. přenesená",N144,0)</f>
        <v>0</v>
      </c>
      <c r="BI144" s="107">
        <f>IF(U144="nulová",N144,0)</f>
        <v>0</v>
      </c>
      <c r="BJ144" s="20" t="s">
        <v>24</v>
      </c>
      <c r="BK144" s="107">
        <f>ROUND(L144*K144,2)</f>
        <v>0</v>
      </c>
      <c r="BL144" s="20" t="s">
        <v>158</v>
      </c>
      <c r="BM144" s="20" t="s">
        <v>325</v>
      </c>
    </row>
    <row r="145" spans="2:63" s="10" customFormat="1" ht="16.5" customHeight="1">
      <c r="B145" s="169"/>
      <c r="C145" s="170"/>
      <c r="D145" s="170"/>
      <c r="E145" s="171" t="s">
        <v>5</v>
      </c>
      <c r="F145" s="260" t="s">
        <v>326</v>
      </c>
      <c r="G145" s="261"/>
      <c r="H145" s="261"/>
      <c r="I145" s="261"/>
      <c r="J145" s="170"/>
      <c r="K145" s="172">
        <v>0.67400000000000004</v>
      </c>
      <c r="L145" s="170"/>
      <c r="M145" s="170"/>
      <c r="N145" s="170"/>
      <c r="O145" s="170"/>
      <c r="P145" s="170"/>
      <c r="Q145" s="170"/>
      <c r="R145" s="173"/>
      <c r="T145" s="174"/>
      <c r="U145" s="170"/>
      <c r="V145" s="170"/>
      <c r="W145" s="170"/>
      <c r="X145" s="170"/>
      <c r="Y145" s="170"/>
      <c r="Z145" s="170"/>
      <c r="AA145" s="175"/>
      <c r="AT145" s="176" t="s">
        <v>161</v>
      </c>
      <c r="AU145" s="176" t="s">
        <v>112</v>
      </c>
      <c r="AV145" s="10" t="s">
        <v>112</v>
      </c>
      <c r="AW145" s="10" t="s">
        <v>36</v>
      </c>
      <c r="AX145" s="10" t="s">
        <v>78</v>
      </c>
      <c r="AY145" s="176" t="s">
        <v>153</v>
      </c>
    </row>
    <row r="146" spans="2:63" s="10" customFormat="1" ht="16.5" customHeight="1">
      <c r="B146" s="169"/>
      <c r="C146" s="170"/>
      <c r="D146" s="170"/>
      <c r="E146" s="171" t="s">
        <v>5</v>
      </c>
      <c r="F146" s="262" t="s">
        <v>327</v>
      </c>
      <c r="G146" s="263"/>
      <c r="H146" s="263"/>
      <c r="I146" s="263"/>
      <c r="J146" s="170"/>
      <c r="K146" s="172">
        <v>52.024000000000001</v>
      </c>
      <c r="L146" s="170"/>
      <c r="M146" s="170"/>
      <c r="N146" s="170"/>
      <c r="O146" s="170"/>
      <c r="P146" s="170"/>
      <c r="Q146" s="170"/>
      <c r="R146" s="173"/>
      <c r="T146" s="174"/>
      <c r="U146" s="170"/>
      <c r="V146" s="170"/>
      <c r="W146" s="170"/>
      <c r="X146" s="170"/>
      <c r="Y146" s="170"/>
      <c r="Z146" s="170"/>
      <c r="AA146" s="175"/>
      <c r="AT146" s="176" t="s">
        <v>161</v>
      </c>
      <c r="AU146" s="176" t="s">
        <v>112</v>
      </c>
      <c r="AV146" s="10" t="s">
        <v>112</v>
      </c>
      <c r="AW146" s="10" t="s">
        <v>36</v>
      </c>
      <c r="AX146" s="10" t="s">
        <v>78</v>
      </c>
      <c r="AY146" s="176" t="s">
        <v>153</v>
      </c>
    </row>
    <row r="147" spans="2:63" s="10" customFormat="1" ht="16.5" customHeight="1">
      <c r="B147" s="169"/>
      <c r="C147" s="170"/>
      <c r="D147" s="170"/>
      <c r="E147" s="171" t="s">
        <v>5</v>
      </c>
      <c r="F147" s="262" t="s">
        <v>328</v>
      </c>
      <c r="G147" s="263"/>
      <c r="H147" s="263"/>
      <c r="I147" s="263"/>
      <c r="J147" s="170"/>
      <c r="K147" s="172">
        <v>141.273</v>
      </c>
      <c r="L147" s="170"/>
      <c r="M147" s="170"/>
      <c r="N147" s="170"/>
      <c r="O147" s="170"/>
      <c r="P147" s="170"/>
      <c r="Q147" s="170"/>
      <c r="R147" s="173"/>
      <c r="T147" s="174"/>
      <c r="U147" s="170"/>
      <c r="V147" s="170"/>
      <c r="W147" s="170"/>
      <c r="X147" s="170"/>
      <c r="Y147" s="170"/>
      <c r="Z147" s="170"/>
      <c r="AA147" s="175"/>
      <c r="AT147" s="176" t="s">
        <v>161</v>
      </c>
      <c r="AU147" s="176" t="s">
        <v>112</v>
      </c>
      <c r="AV147" s="10" t="s">
        <v>112</v>
      </c>
      <c r="AW147" s="10" t="s">
        <v>36</v>
      </c>
      <c r="AX147" s="10" t="s">
        <v>78</v>
      </c>
      <c r="AY147" s="176" t="s">
        <v>153</v>
      </c>
    </row>
    <row r="148" spans="2:63" s="11" customFormat="1" ht="16.5" customHeight="1">
      <c r="B148" s="177"/>
      <c r="C148" s="178"/>
      <c r="D148" s="178"/>
      <c r="E148" s="179" t="s">
        <v>5</v>
      </c>
      <c r="F148" s="264" t="s">
        <v>163</v>
      </c>
      <c r="G148" s="265"/>
      <c r="H148" s="265"/>
      <c r="I148" s="265"/>
      <c r="J148" s="178"/>
      <c r="K148" s="180">
        <v>193.971</v>
      </c>
      <c r="L148" s="178"/>
      <c r="M148" s="178"/>
      <c r="N148" s="178"/>
      <c r="O148" s="178"/>
      <c r="P148" s="178"/>
      <c r="Q148" s="178"/>
      <c r="R148" s="181"/>
      <c r="T148" s="182"/>
      <c r="U148" s="178"/>
      <c r="V148" s="178"/>
      <c r="W148" s="178"/>
      <c r="X148" s="178"/>
      <c r="Y148" s="178"/>
      <c r="Z148" s="178"/>
      <c r="AA148" s="183"/>
      <c r="AT148" s="184" t="s">
        <v>161</v>
      </c>
      <c r="AU148" s="184" t="s">
        <v>112</v>
      </c>
      <c r="AV148" s="11" t="s">
        <v>158</v>
      </c>
      <c r="AW148" s="11" t="s">
        <v>36</v>
      </c>
      <c r="AX148" s="11" t="s">
        <v>24</v>
      </c>
      <c r="AY148" s="184" t="s">
        <v>153</v>
      </c>
    </row>
    <row r="149" spans="2:63" s="1" customFormat="1" ht="49.9" customHeight="1">
      <c r="B149" s="36"/>
      <c r="C149" s="37"/>
      <c r="D149" s="153" t="s">
        <v>251</v>
      </c>
      <c r="E149" s="37"/>
      <c r="F149" s="37"/>
      <c r="G149" s="37"/>
      <c r="H149" s="37"/>
      <c r="I149" s="37"/>
      <c r="J149" s="37"/>
      <c r="K149" s="37"/>
      <c r="L149" s="37"/>
      <c r="M149" s="37"/>
      <c r="N149" s="271">
        <f>BK149</f>
        <v>0</v>
      </c>
      <c r="O149" s="249"/>
      <c r="P149" s="249"/>
      <c r="Q149" s="249"/>
      <c r="R149" s="38"/>
      <c r="T149" s="189"/>
      <c r="U149" s="57"/>
      <c r="V149" s="57"/>
      <c r="W149" s="57"/>
      <c r="X149" s="57"/>
      <c r="Y149" s="57"/>
      <c r="Z149" s="57"/>
      <c r="AA149" s="59"/>
      <c r="AT149" s="20" t="s">
        <v>77</v>
      </c>
      <c r="AU149" s="20" t="s">
        <v>78</v>
      </c>
      <c r="AY149" s="20" t="s">
        <v>252</v>
      </c>
      <c r="BK149" s="107">
        <v>0</v>
      </c>
    </row>
    <row r="150" spans="2:63" s="1" customFormat="1" ht="6.95" customHeight="1"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2"/>
    </row>
  </sheetData>
  <mergeCells count="123">
    <mergeCell ref="N149:Q149"/>
    <mergeCell ref="H1:K1"/>
    <mergeCell ref="S2:AC2"/>
    <mergeCell ref="F142:I142"/>
    <mergeCell ref="F144:I144"/>
    <mergeCell ref="L144:M144"/>
    <mergeCell ref="N144:Q144"/>
    <mergeCell ref="F145:I145"/>
    <mergeCell ref="F146:I146"/>
    <mergeCell ref="F147:I147"/>
    <mergeCell ref="F148:I148"/>
    <mergeCell ref="N120:Q120"/>
    <mergeCell ref="N121:Q121"/>
    <mergeCell ref="N122:Q122"/>
    <mergeCell ref="N131:Q131"/>
    <mergeCell ref="N138:Q138"/>
    <mergeCell ref="N143:Q143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3:I133"/>
    <mergeCell ref="F134:I134"/>
    <mergeCell ref="F135:I135"/>
    <mergeCell ref="F136:I136"/>
    <mergeCell ref="L136:M136"/>
    <mergeCell ref="N136:Q136"/>
    <mergeCell ref="F137:I137"/>
    <mergeCell ref="L137:M137"/>
    <mergeCell ref="N137:Q137"/>
    <mergeCell ref="F128:I128"/>
    <mergeCell ref="L128:M128"/>
    <mergeCell ref="N128:Q128"/>
    <mergeCell ref="F129:I129"/>
    <mergeCell ref="L129:M129"/>
    <mergeCell ref="N129:Q129"/>
    <mergeCell ref="F130:I130"/>
    <mergeCell ref="F132:I132"/>
    <mergeCell ref="L132:M132"/>
    <mergeCell ref="N132:Q132"/>
    <mergeCell ref="F124:I124"/>
    <mergeCell ref="L124:M124"/>
    <mergeCell ref="N124:Q124"/>
    <mergeCell ref="F125:I125"/>
    <mergeCell ref="L125:M125"/>
    <mergeCell ref="N125:Q125"/>
    <mergeCell ref="F126:I126"/>
    <mergeCell ref="F127:I127"/>
    <mergeCell ref="L127:M127"/>
    <mergeCell ref="N127:Q127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6"/>
  <sheetViews>
    <sheetView showGridLines="0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107</v>
      </c>
      <c r="G1" s="15"/>
      <c r="H1" s="276" t="s">
        <v>108</v>
      </c>
      <c r="I1" s="276"/>
      <c r="J1" s="276"/>
      <c r="K1" s="276"/>
      <c r="L1" s="15" t="s">
        <v>109</v>
      </c>
      <c r="M1" s="13"/>
      <c r="N1" s="13"/>
      <c r="O1" s="14" t="s">
        <v>110</v>
      </c>
      <c r="P1" s="13"/>
      <c r="Q1" s="13"/>
      <c r="R1" s="13"/>
      <c r="S1" s="15" t="s">
        <v>111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0" t="s">
        <v>7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33" t="s">
        <v>8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  <c r="AT2" s="20" t="s">
        <v>95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112</v>
      </c>
    </row>
    <row r="4" spans="1:66" ht="36.950000000000003" customHeight="1">
      <c r="B4" s="24"/>
      <c r="C4" s="192" t="s">
        <v>113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5"/>
      <c r="T4" s="19" t="s">
        <v>13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35" t="str">
        <f>'Rekapitulace stavby'!K6</f>
        <v>Vltava, ř. km 317,922, Vyšší Brod - rekonstrukce jezu</v>
      </c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7"/>
      <c r="R6" s="25"/>
    </row>
    <row r="7" spans="1:66" s="1" customFormat="1" ht="32.85" customHeight="1">
      <c r="B7" s="36"/>
      <c r="C7" s="37"/>
      <c r="D7" s="30" t="s">
        <v>114</v>
      </c>
      <c r="E7" s="37"/>
      <c r="F7" s="198" t="s">
        <v>329</v>
      </c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37"/>
      <c r="R7" s="38"/>
    </row>
    <row r="8" spans="1:66" s="1" customFormat="1" ht="14.45" customHeight="1">
      <c r="B8" s="36"/>
      <c r="C8" s="37"/>
      <c r="D8" s="31" t="s">
        <v>22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5</v>
      </c>
      <c r="P8" s="37"/>
      <c r="Q8" s="37"/>
      <c r="R8" s="38"/>
    </row>
    <row r="9" spans="1:66" s="1" customFormat="1" ht="14.45" customHeight="1">
      <c r="B9" s="36"/>
      <c r="C9" s="37"/>
      <c r="D9" s="31" t="s">
        <v>25</v>
      </c>
      <c r="E9" s="37"/>
      <c r="F9" s="29" t="s">
        <v>26</v>
      </c>
      <c r="G9" s="37"/>
      <c r="H9" s="37"/>
      <c r="I9" s="37"/>
      <c r="J9" s="37"/>
      <c r="K9" s="37"/>
      <c r="L9" s="37"/>
      <c r="M9" s="31" t="s">
        <v>27</v>
      </c>
      <c r="N9" s="37"/>
      <c r="O9" s="238"/>
      <c r="P9" s="239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30</v>
      </c>
      <c r="E11" s="37"/>
      <c r="F11" s="37"/>
      <c r="G11" s="37"/>
      <c r="H11" s="37"/>
      <c r="I11" s="37"/>
      <c r="J11" s="37"/>
      <c r="K11" s="37"/>
      <c r="L11" s="37"/>
      <c r="M11" s="31" t="s">
        <v>31</v>
      </c>
      <c r="N11" s="37"/>
      <c r="O11" s="196" t="str">
        <f>IF('Rekapitulace stavby'!AN10="","",'Rekapitulace stavby'!AN10)</f>
        <v/>
      </c>
      <c r="P11" s="196"/>
      <c r="Q11" s="37"/>
      <c r="R11" s="38"/>
    </row>
    <row r="12" spans="1:66" s="1" customFormat="1" ht="18" customHeight="1">
      <c r="B12" s="36"/>
      <c r="C12" s="37"/>
      <c r="D12" s="37"/>
      <c r="E12" s="29" t="str">
        <f>IF('Rekapitulace stavby'!E11="","",'Rekapitulace stavby'!E11)</f>
        <v xml:space="preserve"> 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196" t="str">
        <f>IF('Rekapitulace stavby'!AN11="","",'Rekapitulace stavby'!AN11)</f>
        <v/>
      </c>
      <c r="P12" s="196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33</v>
      </c>
      <c r="E14" s="37"/>
      <c r="F14" s="37"/>
      <c r="G14" s="37"/>
      <c r="H14" s="37"/>
      <c r="I14" s="37"/>
      <c r="J14" s="37"/>
      <c r="K14" s="37"/>
      <c r="L14" s="37"/>
      <c r="M14" s="31" t="s">
        <v>31</v>
      </c>
      <c r="N14" s="37"/>
      <c r="O14" s="240" t="str">
        <f>IF('Rekapitulace stavby'!AN13="","",'Rekapitulace stavby'!AN13)</f>
        <v>Vyplň údaj</v>
      </c>
      <c r="P14" s="196"/>
      <c r="Q14" s="37"/>
      <c r="R14" s="38"/>
    </row>
    <row r="15" spans="1:66" s="1" customFormat="1" ht="18" customHeight="1">
      <c r="B15" s="36"/>
      <c r="C15" s="37"/>
      <c r="D15" s="37"/>
      <c r="E15" s="240" t="str">
        <f>IF('Rekapitulace stavby'!E14="","",'Rekapitulace stavby'!E14)</f>
        <v>Vyplň údaj</v>
      </c>
      <c r="F15" s="241"/>
      <c r="G15" s="241"/>
      <c r="H15" s="241"/>
      <c r="I15" s="241"/>
      <c r="J15" s="241"/>
      <c r="K15" s="241"/>
      <c r="L15" s="241"/>
      <c r="M15" s="31" t="s">
        <v>32</v>
      </c>
      <c r="N15" s="37"/>
      <c r="O15" s="240" t="str">
        <f>IF('Rekapitulace stavby'!AN14="","",'Rekapitulace stavby'!AN14)</f>
        <v>Vyplň údaj</v>
      </c>
      <c r="P15" s="196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35</v>
      </c>
      <c r="E17" s="37"/>
      <c r="F17" s="37"/>
      <c r="G17" s="37"/>
      <c r="H17" s="37"/>
      <c r="I17" s="37"/>
      <c r="J17" s="37"/>
      <c r="K17" s="37"/>
      <c r="L17" s="37"/>
      <c r="M17" s="31" t="s">
        <v>31</v>
      </c>
      <c r="N17" s="37"/>
      <c r="O17" s="196" t="str">
        <f>IF('Rekapitulace stavby'!AN16="","",'Rekapitulace stavby'!AN16)</f>
        <v/>
      </c>
      <c r="P17" s="196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196" t="str">
        <f>IF('Rekapitulace stavby'!AN17="","",'Rekapitulace stavby'!AN17)</f>
        <v/>
      </c>
      <c r="P18" s="196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37</v>
      </c>
      <c r="E20" s="37"/>
      <c r="F20" s="37"/>
      <c r="G20" s="37"/>
      <c r="H20" s="37"/>
      <c r="I20" s="37"/>
      <c r="J20" s="37"/>
      <c r="K20" s="37"/>
      <c r="L20" s="37"/>
      <c r="M20" s="31" t="s">
        <v>31</v>
      </c>
      <c r="N20" s="37"/>
      <c r="O20" s="196" t="s">
        <v>5</v>
      </c>
      <c r="P20" s="196"/>
      <c r="Q20" s="37"/>
      <c r="R20" s="38"/>
    </row>
    <row r="21" spans="2:18" s="1" customFormat="1" ht="18" customHeight="1">
      <c r="B21" s="36"/>
      <c r="C21" s="37"/>
      <c r="D21" s="37"/>
      <c r="E21" s="29"/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196" t="s">
        <v>5</v>
      </c>
      <c r="P21" s="196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6.5" customHeight="1">
      <c r="B24" s="36"/>
      <c r="C24" s="37"/>
      <c r="D24" s="37"/>
      <c r="E24" s="201" t="s">
        <v>5</v>
      </c>
      <c r="F24" s="201"/>
      <c r="G24" s="201"/>
      <c r="H24" s="201"/>
      <c r="I24" s="201"/>
      <c r="J24" s="201"/>
      <c r="K24" s="201"/>
      <c r="L24" s="201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17" t="s">
        <v>116</v>
      </c>
      <c r="E27" s="37"/>
      <c r="F27" s="37"/>
      <c r="G27" s="37"/>
      <c r="H27" s="37"/>
      <c r="I27" s="37"/>
      <c r="J27" s="37"/>
      <c r="K27" s="37"/>
      <c r="L27" s="37"/>
      <c r="M27" s="202">
        <f>N88</f>
        <v>0</v>
      </c>
      <c r="N27" s="202"/>
      <c r="O27" s="202"/>
      <c r="P27" s="202"/>
      <c r="Q27" s="37"/>
      <c r="R27" s="38"/>
    </row>
    <row r="28" spans="2:18" s="1" customFormat="1" ht="14.45" customHeight="1">
      <c r="B28" s="36"/>
      <c r="C28" s="37"/>
      <c r="D28" s="35" t="s">
        <v>97</v>
      </c>
      <c r="E28" s="37"/>
      <c r="F28" s="37"/>
      <c r="G28" s="37"/>
      <c r="H28" s="37"/>
      <c r="I28" s="37"/>
      <c r="J28" s="37"/>
      <c r="K28" s="37"/>
      <c r="L28" s="37"/>
      <c r="M28" s="202">
        <f>N91</f>
        <v>0</v>
      </c>
      <c r="N28" s="202"/>
      <c r="O28" s="202"/>
      <c r="P28" s="202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42">
        <f>ROUND(M27+M28,2)</f>
        <v>0</v>
      </c>
      <c r="N30" s="237"/>
      <c r="O30" s="237"/>
      <c r="P30" s="237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43">
        <f>(SUM(BE91:BE98)+SUM(BE116:BE124))</f>
        <v>0</v>
      </c>
      <c r="I32" s="237"/>
      <c r="J32" s="237"/>
      <c r="K32" s="37"/>
      <c r="L32" s="37"/>
      <c r="M32" s="243">
        <f>ROUND((SUM(BE91:BE98)+SUM(BE116:BE124)), 2)*F32</f>
        <v>0</v>
      </c>
      <c r="N32" s="237"/>
      <c r="O32" s="237"/>
      <c r="P32" s="237"/>
      <c r="Q32" s="37"/>
      <c r="R32" s="38"/>
    </row>
    <row r="33" spans="2:18" s="1" customFormat="1" ht="14.45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43">
        <f>(SUM(BF91:BF98)+SUM(BF116:BF124))</f>
        <v>0</v>
      </c>
      <c r="I33" s="237"/>
      <c r="J33" s="237"/>
      <c r="K33" s="37"/>
      <c r="L33" s="37"/>
      <c r="M33" s="243">
        <f>ROUND((SUM(BF91:BF98)+SUM(BF116:BF124)), 2)*F33</f>
        <v>0</v>
      </c>
      <c r="N33" s="237"/>
      <c r="O33" s="237"/>
      <c r="P33" s="237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43">
        <f>(SUM(BG91:BG98)+SUM(BG116:BG124))</f>
        <v>0</v>
      </c>
      <c r="I34" s="237"/>
      <c r="J34" s="237"/>
      <c r="K34" s="37"/>
      <c r="L34" s="37"/>
      <c r="M34" s="243">
        <v>0</v>
      </c>
      <c r="N34" s="237"/>
      <c r="O34" s="237"/>
      <c r="P34" s="237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43">
        <f>(SUM(BH91:BH98)+SUM(BH116:BH124))</f>
        <v>0</v>
      </c>
      <c r="I35" s="237"/>
      <c r="J35" s="237"/>
      <c r="K35" s="37"/>
      <c r="L35" s="37"/>
      <c r="M35" s="243">
        <v>0</v>
      </c>
      <c r="N35" s="237"/>
      <c r="O35" s="237"/>
      <c r="P35" s="237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43">
        <f>(SUM(BI91:BI98)+SUM(BI116:BI124))</f>
        <v>0</v>
      </c>
      <c r="I36" s="237"/>
      <c r="J36" s="237"/>
      <c r="K36" s="37"/>
      <c r="L36" s="37"/>
      <c r="M36" s="243">
        <v>0</v>
      </c>
      <c r="N36" s="237"/>
      <c r="O36" s="237"/>
      <c r="P36" s="237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44">
        <f>SUM(M30:M36)</f>
        <v>0</v>
      </c>
      <c r="M38" s="244"/>
      <c r="N38" s="244"/>
      <c r="O38" s="244"/>
      <c r="P38" s="245"/>
      <c r="Q38" s="115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 ht="13.5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 ht="13.5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 ht="13.5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 ht="13.5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 ht="13.5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 ht="13.5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 ht="13.5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 ht="13.5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 ht="13.5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 ht="13.5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 ht="13.5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 ht="13.5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 ht="13.5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 ht="13.5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192" t="s">
        <v>117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35" t="str">
        <f>F6</f>
        <v>Vltava, ř. km 317,922, Vyšší Brod - rekonstrukce jezu</v>
      </c>
      <c r="G78" s="236"/>
      <c r="H78" s="236"/>
      <c r="I78" s="236"/>
      <c r="J78" s="236"/>
      <c r="K78" s="236"/>
      <c r="L78" s="236"/>
      <c r="M78" s="236"/>
      <c r="N78" s="236"/>
      <c r="O78" s="236"/>
      <c r="P78" s="236"/>
      <c r="Q78" s="37"/>
      <c r="R78" s="38"/>
    </row>
    <row r="79" spans="2:18" s="1" customFormat="1" ht="36.950000000000003" customHeight="1">
      <c r="B79" s="36"/>
      <c r="C79" s="70" t="s">
        <v>114</v>
      </c>
      <c r="D79" s="37"/>
      <c r="E79" s="37"/>
      <c r="F79" s="212" t="str">
        <f>F7</f>
        <v>2751d - Vedlejší náklady</v>
      </c>
      <c r="G79" s="237"/>
      <c r="H79" s="237"/>
      <c r="I79" s="237"/>
      <c r="J79" s="237"/>
      <c r="K79" s="237"/>
      <c r="L79" s="237"/>
      <c r="M79" s="237"/>
      <c r="N79" s="237"/>
      <c r="O79" s="237"/>
      <c r="P79" s="237"/>
      <c r="Q79" s="37"/>
      <c r="R79" s="38"/>
    </row>
    <row r="80" spans="2:18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65" s="1" customFormat="1" ht="18" customHeight="1">
      <c r="B81" s="36"/>
      <c r="C81" s="31" t="s">
        <v>25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27</v>
      </c>
      <c r="L81" s="37"/>
      <c r="M81" s="239" t="str">
        <f>IF(O9="","",O9)</f>
        <v/>
      </c>
      <c r="N81" s="239"/>
      <c r="O81" s="239"/>
      <c r="P81" s="239"/>
      <c r="Q81" s="37"/>
      <c r="R81" s="38"/>
    </row>
    <row r="82" spans="2:65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65" s="1" customFormat="1">
      <c r="B83" s="36"/>
      <c r="C83" s="31" t="s">
        <v>30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35</v>
      </c>
      <c r="L83" s="37"/>
      <c r="M83" s="196" t="str">
        <f>E18</f>
        <v xml:space="preserve"> </v>
      </c>
      <c r="N83" s="196"/>
      <c r="O83" s="196"/>
      <c r="P83" s="196"/>
      <c r="Q83" s="196"/>
      <c r="R83" s="38"/>
    </row>
    <row r="84" spans="2:65" s="1" customFormat="1" ht="14.45" customHeight="1">
      <c r="B84" s="36"/>
      <c r="C84" s="31" t="s">
        <v>33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37</v>
      </c>
      <c r="L84" s="37"/>
      <c r="M84" s="196">
        <f>E21</f>
        <v>0</v>
      </c>
      <c r="N84" s="196"/>
      <c r="O84" s="196"/>
      <c r="P84" s="196"/>
      <c r="Q84" s="196"/>
      <c r="R84" s="38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65" s="1" customFormat="1" ht="29.25" customHeight="1">
      <c r="B86" s="36"/>
      <c r="C86" s="246" t="s">
        <v>118</v>
      </c>
      <c r="D86" s="247"/>
      <c r="E86" s="247"/>
      <c r="F86" s="247"/>
      <c r="G86" s="247"/>
      <c r="H86" s="115"/>
      <c r="I86" s="115"/>
      <c r="J86" s="115"/>
      <c r="K86" s="115"/>
      <c r="L86" s="115"/>
      <c r="M86" s="115"/>
      <c r="N86" s="246" t="s">
        <v>119</v>
      </c>
      <c r="O86" s="247"/>
      <c r="P86" s="247"/>
      <c r="Q86" s="247"/>
      <c r="R86" s="38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65" s="1" customFormat="1" ht="29.25" customHeight="1">
      <c r="B88" s="36"/>
      <c r="C88" s="123" t="s">
        <v>120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31">
        <f>N116</f>
        <v>0</v>
      </c>
      <c r="O88" s="248"/>
      <c r="P88" s="248"/>
      <c r="Q88" s="248"/>
      <c r="R88" s="38"/>
      <c r="AU88" s="20" t="s">
        <v>121</v>
      </c>
    </row>
    <row r="89" spans="2:65" s="6" customFormat="1" ht="24.95" customHeight="1">
      <c r="B89" s="124"/>
      <c r="C89" s="125"/>
      <c r="D89" s="126" t="s">
        <v>330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49">
        <f>N117</f>
        <v>0</v>
      </c>
      <c r="O89" s="250"/>
      <c r="P89" s="250"/>
      <c r="Q89" s="250"/>
      <c r="R89" s="127"/>
    </row>
    <row r="90" spans="2:65" s="1" customFormat="1" ht="21.75" customHeight="1"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8"/>
    </row>
    <row r="91" spans="2:65" s="1" customFormat="1" ht="29.25" customHeight="1">
      <c r="B91" s="36"/>
      <c r="C91" s="123" t="s">
        <v>130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248">
        <f>ROUND(N92+N93+N94+N95+N96+N97,2)</f>
        <v>0</v>
      </c>
      <c r="O91" s="252"/>
      <c r="P91" s="252"/>
      <c r="Q91" s="252"/>
      <c r="R91" s="38"/>
      <c r="T91" s="131"/>
      <c r="U91" s="132" t="s">
        <v>42</v>
      </c>
    </row>
    <row r="92" spans="2:65" s="1" customFormat="1" ht="18" customHeight="1">
      <c r="B92" s="133"/>
      <c r="C92" s="134"/>
      <c r="D92" s="228" t="s">
        <v>131</v>
      </c>
      <c r="E92" s="253"/>
      <c r="F92" s="253"/>
      <c r="G92" s="253"/>
      <c r="H92" s="253"/>
      <c r="I92" s="134"/>
      <c r="J92" s="134"/>
      <c r="K92" s="134"/>
      <c r="L92" s="134"/>
      <c r="M92" s="134"/>
      <c r="N92" s="226">
        <f>ROUND(N88*T92,2)</f>
        <v>0</v>
      </c>
      <c r="O92" s="254"/>
      <c r="P92" s="254"/>
      <c r="Q92" s="254"/>
      <c r="R92" s="136"/>
      <c r="S92" s="137"/>
      <c r="T92" s="138"/>
      <c r="U92" s="139" t="s">
        <v>43</v>
      </c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40" t="s">
        <v>132</v>
      </c>
      <c r="AZ92" s="137"/>
      <c r="BA92" s="137"/>
      <c r="BB92" s="137"/>
      <c r="BC92" s="137"/>
      <c r="BD92" s="137"/>
      <c r="BE92" s="141">
        <f t="shared" ref="BE92:BE97" si="0">IF(U92="základní",N92,0)</f>
        <v>0</v>
      </c>
      <c r="BF92" s="141">
        <f t="shared" ref="BF92:BF97" si="1">IF(U92="snížená",N92,0)</f>
        <v>0</v>
      </c>
      <c r="BG92" s="141">
        <f t="shared" ref="BG92:BG97" si="2">IF(U92="zákl. přenesená",N92,0)</f>
        <v>0</v>
      </c>
      <c r="BH92" s="141">
        <f t="shared" ref="BH92:BH97" si="3">IF(U92="sníž. přenesená",N92,0)</f>
        <v>0</v>
      </c>
      <c r="BI92" s="141">
        <f t="shared" ref="BI92:BI97" si="4">IF(U92="nulová",N92,0)</f>
        <v>0</v>
      </c>
      <c r="BJ92" s="140" t="s">
        <v>24</v>
      </c>
      <c r="BK92" s="137"/>
      <c r="BL92" s="137"/>
      <c r="BM92" s="137"/>
    </row>
    <row r="93" spans="2:65" s="1" customFormat="1" ht="18" customHeight="1">
      <c r="B93" s="133"/>
      <c r="C93" s="134"/>
      <c r="D93" s="228" t="s">
        <v>133</v>
      </c>
      <c r="E93" s="253"/>
      <c r="F93" s="253"/>
      <c r="G93" s="253"/>
      <c r="H93" s="253"/>
      <c r="I93" s="134"/>
      <c r="J93" s="134"/>
      <c r="K93" s="134"/>
      <c r="L93" s="134"/>
      <c r="M93" s="134"/>
      <c r="N93" s="226">
        <f>ROUND(N88*T93,2)</f>
        <v>0</v>
      </c>
      <c r="O93" s="254"/>
      <c r="P93" s="254"/>
      <c r="Q93" s="254"/>
      <c r="R93" s="136"/>
      <c r="S93" s="137"/>
      <c r="T93" s="138"/>
      <c r="U93" s="139" t="s">
        <v>43</v>
      </c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40" t="s">
        <v>132</v>
      </c>
      <c r="AZ93" s="137"/>
      <c r="BA93" s="137"/>
      <c r="BB93" s="137"/>
      <c r="BC93" s="137"/>
      <c r="BD93" s="137"/>
      <c r="BE93" s="141">
        <f t="shared" si="0"/>
        <v>0</v>
      </c>
      <c r="BF93" s="141">
        <f t="shared" si="1"/>
        <v>0</v>
      </c>
      <c r="BG93" s="141">
        <f t="shared" si="2"/>
        <v>0</v>
      </c>
      <c r="BH93" s="141">
        <f t="shared" si="3"/>
        <v>0</v>
      </c>
      <c r="BI93" s="141">
        <f t="shared" si="4"/>
        <v>0</v>
      </c>
      <c r="BJ93" s="140" t="s">
        <v>24</v>
      </c>
      <c r="BK93" s="137"/>
      <c r="BL93" s="137"/>
      <c r="BM93" s="137"/>
    </row>
    <row r="94" spans="2:65" s="1" customFormat="1" ht="18" customHeight="1">
      <c r="B94" s="133"/>
      <c r="C94" s="134"/>
      <c r="D94" s="228" t="s">
        <v>134</v>
      </c>
      <c r="E94" s="253"/>
      <c r="F94" s="253"/>
      <c r="G94" s="253"/>
      <c r="H94" s="253"/>
      <c r="I94" s="134"/>
      <c r="J94" s="134"/>
      <c r="K94" s="134"/>
      <c r="L94" s="134"/>
      <c r="M94" s="134"/>
      <c r="N94" s="226">
        <f>ROUND(N88*T94,2)</f>
        <v>0</v>
      </c>
      <c r="O94" s="254"/>
      <c r="P94" s="254"/>
      <c r="Q94" s="254"/>
      <c r="R94" s="136"/>
      <c r="S94" s="137"/>
      <c r="T94" s="138"/>
      <c r="U94" s="139" t="s">
        <v>43</v>
      </c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40" t="s">
        <v>132</v>
      </c>
      <c r="AZ94" s="137"/>
      <c r="BA94" s="137"/>
      <c r="BB94" s="137"/>
      <c r="BC94" s="137"/>
      <c r="BD94" s="137"/>
      <c r="BE94" s="141">
        <f t="shared" si="0"/>
        <v>0</v>
      </c>
      <c r="BF94" s="141">
        <f t="shared" si="1"/>
        <v>0</v>
      </c>
      <c r="BG94" s="141">
        <f t="shared" si="2"/>
        <v>0</v>
      </c>
      <c r="BH94" s="141">
        <f t="shared" si="3"/>
        <v>0</v>
      </c>
      <c r="BI94" s="141">
        <f t="shared" si="4"/>
        <v>0</v>
      </c>
      <c r="BJ94" s="140" t="s">
        <v>24</v>
      </c>
      <c r="BK94" s="137"/>
      <c r="BL94" s="137"/>
      <c r="BM94" s="137"/>
    </row>
    <row r="95" spans="2:65" s="1" customFormat="1" ht="18" customHeight="1">
      <c r="B95" s="133"/>
      <c r="C95" s="134"/>
      <c r="D95" s="228" t="s">
        <v>135</v>
      </c>
      <c r="E95" s="253"/>
      <c r="F95" s="253"/>
      <c r="G95" s="253"/>
      <c r="H95" s="253"/>
      <c r="I95" s="134"/>
      <c r="J95" s="134"/>
      <c r="K95" s="134"/>
      <c r="L95" s="134"/>
      <c r="M95" s="134"/>
      <c r="N95" s="226">
        <f>ROUND(N88*T95,2)</f>
        <v>0</v>
      </c>
      <c r="O95" s="254"/>
      <c r="P95" s="254"/>
      <c r="Q95" s="254"/>
      <c r="R95" s="136"/>
      <c r="S95" s="137"/>
      <c r="T95" s="138"/>
      <c r="U95" s="139" t="s">
        <v>43</v>
      </c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40" t="s">
        <v>132</v>
      </c>
      <c r="AZ95" s="137"/>
      <c r="BA95" s="137"/>
      <c r="BB95" s="137"/>
      <c r="BC95" s="137"/>
      <c r="BD95" s="137"/>
      <c r="BE95" s="141">
        <f t="shared" si="0"/>
        <v>0</v>
      </c>
      <c r="BF95" s="141">
        <f t="shared" si="1"/>
        <v>0</v>
      </c>
      <c r="BG95" s="141">
        <f t="shared" si="2"/>
        <v>0</v>
      </c>
      <c r="BH95" s="141">
        <f t="shared" si="3"/>
        <v>0</v>
      </c>
      <c r="BI95" s="141">
        <f t="shared" si="4"/>
        <v>0</v>
      </c>
      <c r="BJ95" s="140" t="s">
        <v>24</v>
      </c>
      <c r="BK95" s="137"/>
      <c r="BL95" s="137"/>
      <c r="BM95" s="137"/>
    </row>
    <row r="96" spans="2:65" s="1" customFormat="1" ht="18" customHeight="1">
      <c r="B96" s="133"/>
      <c r="C96" s="134"/>
      <c r="D96" s="228" t="s">
        <v>136</v>
      </c>
      <c r="E96" s="253"/>
      <c r="F96" s="253"/>
      <c r="G96" s="253"/>
      <c r="H96" s="253"/>
      <c r="I96" s="134"/>
      <c r="J96" s="134"/>
      <c r="K96" s="134"/>
      <c r="L96" s="134"/>
      <c r="M96" s="134"/>
      <c r="N96" s="226">
        <f>ROUND(N88*T96,2)</f>
        <v>0</v>
      </c>
      <c r="O96" s="254"/>
      <c r="P96" s="254"/>
      <c r="Q96" s="254"/>
      <c r="R96" s="136"/>
      <c r="S96" s="137"/>
      <c r="T96" s="138"/>
      <c r="U96" s="139" t="s">
        <v>43</v>
      </c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40" t="s">
        <v>132</v>
      </c>
      <c r="AZ96" s="137"/>
      <c r="BA96" s="137"/>
      <c r="BB96" s="137"/>
      <c r="BC96" s="137"/>
      <c r="BD96" s="137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24</v>
      </c>
      <c r="BK96" s="137"/>
      <c r="BL96" s="137"/>
      <c r="BM96" s="137"/>
    </row>
    <row r="97" spans="2:65" s="1" customFormat="1" ht="18" customHeight="1">
      <c r="B97" s="133"/>
      <c r="C97" s="134"/>
      <c r="D97" s="135" t="s">
        <v>137</v>
      </c>
      <c r="E97" s="134"/>
      <c r="F97" s="134"/>
      <c r="G97" s="134"/>
      <c r="H97" s="134"/>
      <c r="I97" s="134"/>
      <c r="J97" s="134"/>
      <c r="K97" s="134"/>
      <c r="L97" s="134"/>
      <c r="M97" s="134"/>
      <c r="N97" s="226">
        <f>ROUND(N88*T97,2)</f>
        <v>0</v>
      </c>
      <c r="O97" s="254"/>
      <c r="P97" s="254"/>
      <c r="Q97" s="254"/>
      <c r="R97" s="136"/>
      <c r="S97" s="137"/>
      <c r="T97" s="142"/>
      <c r="U97" s="143" t="s">
        <v>43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138</v>
      </c>
      <c r="AZ97" s="137"/>
      <c r="BA97" s="137"/>
      <c r="BB97" s="137"/>
      <c r="BC97" s="137"/>
      <c r="BD97" s="137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24</v>
      </c>
      <c r="BK97" s="137"/>
      <c r="BL97" s="137"/>
      <c r="BM97" s="137"/>
    </row>
    <row r="98" spans="2:65" s="1" customFormat="1" ht="13.5"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8"/>
    </row>
    <row r="99" spans="2:65" s="1" customFormat="1" ht="29.25" customHeight="1">
      <c r="B99" s="36"/>
      <c r="C99" s="114" t="s">
        <v>106</v>
      </c>
      <c r="D99" s="115"/>
      <c r="E99" s="115"/>
      <c r="F99" s="115"/>
      <c r="G99" s="115"/>
      <c r="H99" s="115"/>
      <c r="I99" s="115"/>
      <c r="J99" s="115"/>
      <c r="K99" s="115"/>
      <c r="L99" s="232">
        <f>ROUND(SUM(N88+N91),2)</f>
        <v>0</v>
      </c>
      <c r="M99" s="232"/>
      <c r="N99" s="232"/>
      <c r="O99" s="232"/>
      <c r="P99" s="232"/>
      <c r="Q99" s="232"/>
      <c r="R99" s="38"/>
    </row>
    <row r="100" spans="2:65" s="1" customFormat="1" ht="6.95" customHeight="1"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2"/>
    </row>
    <row r="104" spans="2:65" s="1" customFormat="1" ht="6.95" customHeight="1"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5"/>
    </row>
    <row r="105" spans="2:65" s="1" customFormat="1" ht="36.950000000000003" customHeight="1">
      <c r="B105" s="36"/>
      <c r="C105" s="192" t="s">
        <v>139</v>
      </c>
      <c r="D105" s="237"/>
      <c r="E105" s="237"/>
      <c r="F105" s="237"/>
      <c r="G105" s="237"/>
      <c r="H105" s="237"/>
      <c r="I105" s="237"/>
      <c r="J105" s="237"/>
      <c r="K105" s="237"/>
      <c r="L105" s="237"/>
      <c r="M105" s="237"/>
      <c r="N105" s="237"/>
      <c r="O105" s="237"/>
      <c r="P105" s="237"/>
      <c r="Q105" s="237"/>
      <c r="R105" s="38"/>
    </row>
    <row r="106" spans="2:65" s="1" customFormat="1" ht="6.95" customHeight="1"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8"/>
    </row>
    <row r="107" spans="2:65" s="1" customFormat="1" ht="30" customHeight="1">
      <c r="B107" s="36"/>
      <c r="C107" s="31" t="s">
        <v>19</v>
      </c>
      <c r="D107" s="37"/>
      <c r="E107" s="37"/>
      <c r="F107" s="235" t="str">
        <f>F6</f>
        <v>Vltava, ř. km 317,922, Vyšší Brod - rekonstrukce jezu</v>
      </c>
      <c r="G107" s="236"/>
      <c r="H107" s="236"/>
      <c r="I107" s="236"/>
      <c r="J107" s="236"/>
      <c r="K107" s="236"/>
      <c r="L107" s="236"/>
      <c r="M107" s="236"/>
      <c r="N107" s="236"/>
      <c r="O107" s="236"/>
      <c r="P107" s="236"/>
      <c r="Q107" s="37"/>
      <c r="R107" s="38"/>
    </row>
    <row r="108" spans="2:65" s="1" customFormat="1" ht="36.950000000000003" customHeight="1">
      <c r="B108" s="36"/>
      <c r="C108" s="70" t="s">
        <v>114</v>
      </c>
      <c r="D108" s="37"/>
      <c r="E108" s="37"/>
      <c r="F108" s="212" t="str">
        <f>F7</f>
        <v>2751d - Vedlejší náklady</v>
      </c>
      <c r="G108" s="237"/>
      <c r="H108" s="237"/>
      <c r="I108" s="237"/>
      <c r="J108" s="237"/>
      <c r="K108" s="237"/>
      <c r="L108" s="237"/>
      <c r="M108" s="237"/>
      <c r="N108" s="237"/>
      <c r="O108" s="237"/>
      <c r="P108" s="237"/>
      <c r="Q108" s="37"/>
      <c r="R108" s="38"/>
    </row>
    <row r="109" spans="2:65" s="1" customFormat="1" ht="6.95" customHeight="1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</row>
    <row r="110" spans="2:65" s="1" customFormat="1" ht="18" customHeight="1">
      <c r="B110" s="36"/>
      <c r="C110" s="31" t="s">
        <v>25</v>
      </c>
      <c r="D110" s="37"/>
      <c r="E110" s="37"/>
      <c r="F110" s="29" t="str">
        <f>F9</f>
        <v xml:space="preserve"> </v>
      </c>
      <c r="G110" s="37"/>
      <c r="H110" s="37"/>
      <c r="I110" s="37"/>
      <c r="J110" s="37"/>
      <c r="K110" s="31" t="s">
        <v>27</v>
      </c>
      <c r="L110" s="37"/>
      <c r="M110" s="239" t="str">
        <f>IF(O9="","",O9)</f>
        <v/>
      </c>
      <c r="N110" s="239"/>
      <c r="O110" s="239"/>
      <c r="P110" s="239"/>
      <c r="Q110" s="37"/>
      <c r="R110" s="38"/>
    </row>
    <row r="111" spans="2:65" s="1" customFormat="1" ht="6.95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</row>
    <row r="112" spans="2:65" s="1" customFormat="1">
      <c r="B112" s="36"/>
      <c r="C112" s="31" t="s">
        <v>30</v>
      </c>
      <c r="D112" s="37"/>
      <c r="E112" s="37"/>
      <c r="F112" s="29" t="str">
        <f>E12</f>
        <v xml:space="preserve"> </v>
      </c>
      <c r="G112" s="37"/>
      <c r="H112" s="37"/>
      <c r="I112" s="37"/>
      <c r="J112" s="37"/>
      <c r="K112" s="31" t="s">
        <v>35</v>
      </c>
      <c r="L112" s="37"/>
      <c r="M112" s="196" t="str">
        <f>E18</f>
        <v xml:space="preserve"> </v>
      </c>
      <c r="N112" s="196"/>
      <c r="O112" s="196"/>
      <c r="P112" s="196"/>
      <c r="Q112" s="196"/>
      <c r="R112" s="38"/>
    </row>
    <row r="113" spans="2:65" s="1" customFormat="1" ht="14.45" customHeight="1">
      <c r="B113" s="36"/>
      <c r="C113" s="31" t="s">
        <v>33</v>
      </c>
      <c r="D113" s="37"/>
      <c r="E113" s="37"/>
      <c r="F113" s="29" t="str">
        <f>IF(E15="","",E15)</f>
        <v>Vyplň údaj</v>
      </c>
      <c r="G113" s="37"/>
      <c r="H113" s="37"/>
      <c r="I113" s="37"/>
      <c r="J113" s="37"/>
      <c r="K113" s="31" t="s">
        <v>37</v>
      </c>
      <c r="L113" s="37"/>
      <c r="M113" s="196">
        <f>E21</f>
        <v>0</v>
      </c>
      <c r="N113" s="196"/>
      <c r="O113" s="196"/>
      <c r="P113" s="196"/>
      <c r="Q113" s="196"/>
      <c r="R113" s="38"/>
    </row>
    <row r="114" spans="2:65" s="1" customFormat="1" ht="10.3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8" customFormat="1" ht="29.25" customHeight="1">
      <c r="B115" s="144"/>
      <c r="C115" s="145" t="s">
        <v>140</v>
      </c>
      <c r="D115" s="146" t="s">
        <v>141</v>
      </c>
      <c r="E115" s="146" t="s">
        <v>60</v>
      </c>
      <c r="F115" s="255" t="s">
        <v>142</v>
      </c>
      <c r="G115" s="255"/>
      <c r="H115" s="255"/>
      <c r="I115" s="255"/>
      <c r="J115" s="146" t="s">
        <v>143</v>
      </c>
      <c r="K115" s="146" t="s">
        <v>144</v>
      </c>
      <c r="L115" s="255" t="s">
        <v>145</v>
      </c>
      <c r="M115" s="255"/>
      <c r="N115" s="255" t="s">
        <v>119</v>
      </c>
      <c r="O115" s="255"/>
      <c r="P115" s="255"/>
      <c r="Q115" s="256"/>
      <c r="R115" s="147"/>
      <c r="T115" s="77" t="s">
        <v>146</v>
      </c>
      <c r="U115" s="78" t="s">
        <v>42</v>
      </c>
      <c r="V115" s="78" t="s">
        <v>147</v>
      </c>
      <c r="W115" s="78" t="s">
        <v>148</v>
      </c>
      <c r="X115" s="78" t="s">
        <v>149</v>
      </c>
      <c r="Y115" s="78" t="s">
        <v>150</v>
      </c>
      <c r="Z115" s="78" t="s">
        <v>151</v>
      </c>
      <c r="AA115" s="79" t="s">
        <v>152</v>
      </c>
    </row>
    <row r="116" spans="2:65" s="1" customFormat="1" ht="29.25" customHeight="1">
      <c r="B116" s="36"/>
      <c r="C116" s="81" t="s">
        <v>116</v>
      </c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269">
        <f>BK116</f>
        <v>0</v>
      </c>
      <c r="O116" s="270"/>
      <c r="P116" s="270"/>
      <c r="Q116" s="270"/>
      <c r="R116" s="38"/>
      <c r="T116" s="80"/>
      <c r="U116" s="52"/>
      <c r="V116" s="52"/>
      <c r="W116" s="148">
        <f>W117+W125</f>
        <v>0</v>
      </c>
      <c r="X116" s="52"/>
      <c r="Y116" s="148">
        <f>Y117+Y125</f>
        <v>0</v>
      </c>
      <c r="Z116" s="52"/>
      <c r="AA116" s="149">
        <f>AA117+AA125</f>
        <v>0</v>
      </c>
      <c r="AT116" s="20" t="s">
        <v>77</v>
      </c>
      <c r="AU116" s="20" t="s">
        <v>121</v>
      </c>
      <c r="BK116" s="150">
        <f>BK117+BK125</f>
        <v>0</v>
      </c>
    </row>
    <row r="117" spans="2:65" s="9" customFormat="1" ht="37.35" customHeight="1">
      <c r="B117" s="151"/>
      <c r="C117" s="152"/>
      <c r="D117" s="153" t="s">
        <v>330</v>
      </c>
      <c r="E117" s="153"/>
      <c r="F117" s="153"/>
      <c r="G117" s="153"/>
      <c r="H117" s="153"/>
      <c r="I117" s="153"/>
      <c r="J117" s="153"/>
      <c r="K117" s="153"/>
      <c r="L117" s="153"/>
      <c r="M117" s="153"/>
      <c r="N117" s="277">
        <f>BK117</f>
        <v>0</v>
      </c>
      <c r="O117" s="278"/>
      <c r="P117" s="278"/>
      <c r="Q117" s="278"/>
      <c r="R117" s="154"/>
      <c r="T117" s="155"/>
      <c r="U117" s="152"/>
      <c r="V117" s="152"/>
      <c r="W117" s="156">
        <f>SUM(W118:W124)</f>
        <v>0</v>
      </c>
      <c r="X117" s="152"/>
      <c r="Y117" s="156">
        <f>SUM(Y118:Y124)</f>
        <v>0</v>
      </c>
      <c r="Z117" s="152"/>
      <c r="AA117" s="157">
        <f>SUM(AA118:AA124)</f>
        <v>0</v>
      </c>
      <c r="AR117" s="158" t="s">
        <v>177</v>
      </c>
      <c r="AT117" s="159" t="s">
        <v>77</v>
      </c>
      <c r="AU117" s="159" t="s">
        <v>78</v>
      </c>
      <c r="AY117" s="158" t="s">
        <v>153</v>
      </c>
      <c r="BK117" s="160">
        <f>SUM(BK118:BK124)</f>
        <v>0</v>
      </c>
    </row>
    <row r="118" spans="2:65" s="1" customFormat="1" ht="16.5" customHeight="1">
      <c r="B118" s="133"/>
      <c r="C118" s="162" t="s">
        <v>24</v>
      </c>
      <c r="D118" s="162" t="s">
        <v>154</v>
      </c>
      <c r="E118" s="163" t="s">
        <v>331</v>
      </c>
      <c r="F118" s="257" t="s">
        <v>131</v>
      </c>
      <c r="G118" s="257"/>
      <c r="H118" s="257"/>
      <c r="I118" s="257"/>
      <c r="J118" s="164" t="s">
        <v>275</v>
      </c>
      <c r="K118" s="165">
        <v>1</v>
      </c>
      <c r="L118" s="258">
        <v>0</v>
      </c>
      <c r="M118" s="258"/>
      <c r="N118" s="259">
        <f t="shared" ref="N118:N124" si="5">ROUND(L118*K118,2)</f>
        <v>0</v>
      </c>
      <c r="O118" s="259"/>
      <c r="P118" s="259"/>
      <c r="Q118" s="259"/>
      <c r="R118" s="136"/>
      <c r="T118" s="166" t="s">
        <v>5</v>
      </c>
      <c r="U118" s="45" t="s">
        <v>43</v>
      </c>
      <c r="V118" s="37"/>
      <c r="W118" s="167">
        <f t="shared" ref="W118:W124" si="6">V118*K118</f>
        <v>0</v>
      </c>
      <c r="X118" s="167">
        <v>0</v>
      </c>
      <c r="Y118" s="167">
        <f t="shared" ref="Y118:Y124" si="7">X118*K118</f>
        <v>0</v>
      </c>
      <c r="Z118" s="167">
        <v>0</v>
      </c>
      <c r="AA118" s="168">
        <f t="shared" ref="AA118:AA124" si="8">Z118*K118</f>
        <v>0</v>
      </c>
      <c r="AR118" s="20" t="s">
        <v>158</v>
      </c>
      <c r="AT118" s="20" t="s">
        <v>154</v>
      </c>
      <c r="AU118" s="20" t="s">
        <v>24</v>
      </c>
      <c r="AY118" s="20" t="s">
        <v>153</v>
      </c>
      <c r="BE118" s="107">
        <f t="shared" ref="BE118:BE124" si="9">IF(U118="základní",N118,0)</f>
        <v>0</v>
      </c>
      <c r="BF118" s="107">
        <f t="shared" ref="BF118:BF124" si="10">IF(U118="snížená",N118,0)</f>
        <v>0</v>
      </c>
      <c r="BG118" s="107">
        <f t="shared" ref="BG118:BG124" si="11">IF(U118="zákl. přenesená",N118,0)</f>
        <v>0</v>
      </c>
      <c r="BH118" s="107">
        <f t="shared" ref="BH118:BH124" si="12">IF(U118="sníž. přenesená",N118,0)</f>
        <v>0</v>
      </c>
      <c r="BI118" s="107">
        <f t="shared" ref="BI118:BI124" si="13">IF(U118="nulová",N118,0)</f>
        <v>0</v>
      </c>
      <c r="BJ118" s="20" t="s">
        <v>24</v>
      </c>
      <c r="BK118" s="107">
        <f t="shared" ref="BK118:BK124" si="14">ROUND(L118*K118,2)</f>
        <v>0</v>
      </c>
      <c r="BL118" s="20" t="s">
        <v>158</v>
      </c>
      <c r="BM118" s="20" t="s">
        <v>332</v>
      </c>
    </row>
    <row r="119" spans="2:65" s="1" customFormat="1" ht="25.5" customHeight="1">
      <c r="B119" s="133"/>
      <c r="C119" s="162" t="s">
        <v>112</v>
      </c>
      <c r="D119" s="162" t="s">
        <v>154</v>
      </c>
      <c r="E119" s="163" t="s">
        <v>333</v>
      </c>
      <c r="F119" s="257" t="s">
        <v>334</v>
      </c>
      <c r="G119" s="257"/>
      <c r="H119" s="257"/>
      <c r="I119" s="257"/>
      <c r="J119" s="164" t="s">
        <v>275</v>
      </c>
      <c r="K119" s="165">
        <v>1</v>
      </c>
      <c r="L119" s="258">
        <v>0</v>
      </c>
      <c r="M119" s="258"/>
      <c r="N119" s="259">
        <f t="shared" si="5"/>
        <v>0</v>
      </c>
      <c r="O119" s="259"/>
      <c r="P119" s="259"/>
      <c r="Q119" s="259"/>
      <c r="R119" s="136"/>
      <c r="T119" s="166" t="s">
        <v>5</v>
      </c>
      <c r="U119" s="45" t="s">
        <v>43</v>
      </c>
      <c r="V119" s="37"/>
      <c r="W119" s="167">
        <f t="shared" si="6"/>
        <v>0</v>
      </c>
      <c r="X119" s="167">
        <v>0</v>
      </c>
      <c r="Y119" s="167">
        <f t="shared" si="7"/>
        <v>0</v>
      </c>
      <c r="Z119" s="167">
        <v>0</v>
      </c>
      <c r="AA119" s="168">
        <f t="shared" si="8"/>
        <v>0</v>
      </c>
      <c r="AR119" s="20" t="s">
        <v>158</v>
      </c>
      <c r="AT119" s="20" t="s">
        <v>154</v>
      </c>
      <c r="AU119" s="20" t="s">
        <v>24</v>
      </c>
      <c r="AY119" s="20" t="s">
        <v>153</v>
      </c>
      <c r="BE119" s="107">
        <f t="shared" si="9"/>
        <v>0</v>
      </c>
      <c r="BF119" s="107">
        <f t="shared" si="10"/>
        <v>0</v>
      </c>
      <c r="BG119" s="107">
        <f t="shared" si="11"/>
        <v>0</v>
      </c>
      <c r="BH119" s="107">
        <f t="shared" si="12"/>
        <v>0</v>
      </c>
      <c r="BI119" s="107">
        <f t="shared" si="13"/>
        <v>0</v>
      </c>
      <c r="BJ119" s="20" t="s">
        <v>24</v>
      </c>
      <c r="BK119" s="107">
        <f t="shared" si="14"/>
        <v>0</v>
      </c>
      <c r="BL119" s="20" t="s">
        <v>158</v>
      </c>
      <c r="BM119" s="20" t="s">
        <v>335</v>
      </c>
    </row>
    <row r="120" spans="2:65" s="1" customFormat="1" ht="25.5" customHeight="1">
      <c r="B120" s="133"/>
      <c r="C120" s="162" t="s">
        <v>167</v>
      </c>
      <c r="D120" s="162" t="s">
        <v>154</v>
      </c>
      <c r="E120" s="163" t="s">
        <v>336</v>
      </c>
      <c r="F120" s="257" t="s">
        <v>337</v>
      </c>
      <c r="G120" s="257"/>
      <c r="H120" s="257"/>
      <c r="I120" s="257"/>
      <c r="J120" s="164" t="s">
        <v>275</v>
      </c>
      <c r="K120" s="165">
        <v>1</v>
      </c>
      <c r="L120" s="258">
        <v>0</v>
      </c>
      <c r="M120" s="258"/>
      <c r="N120" s="259">
        <f t="shared" si="5"/>
        <v>0</v>
      </c>
      <c r="O120" s="259"/>
      <c r="P120" s="259"/>
      <c r="Q120" s="259"/>
      <c r="R120" s="136"/>
      <c r="T120" s="166" t="s">
        <v>5</v>
      </c>
      <c r="U120" s="45" t="s">
        <v>43</v>
      </c>
      <c r="V120" s="37"/>
      <c r="W120" s="167">
        <f t="shared" si="6"/>
        <v>0</v>
      </c>
      <c r="X120" s="167">
        <v>0</v>
      </c>
      <c r="Y120" s="167">
        <f t="shared" si="7"/>
        <v>0</v>
      </c>
      <c r="Z120" s="167">
        <v>0</v>
      </c>
      <c r="AA120" s="168">
        <f t="shared" si="8"/>
        <v>0</v>
      </c>
      <c r="AR120" s="20" t="s">
        <v>158</v>
      </c>
      <c r="AT120" s="20" t="s">
        <v>154</v>
      </c>
      <c r="AU120" s="20" t="s">
        <v>24</v>
      </c>
      <c r="AY120" s="20" t="s">
        <v>153</v>
      </c>
      <c r="BE120" s="107">
        <f t="shared" si="9"/>
        <v>0</v>
      </c>
      <c r="BF120" s="107">
        <f t="shared" si="10"/>
        <v>0</v>
      </c>
      <c r="BG120" s="107">
        <f t="shared" si="11"/>
        <v>0</v>
      </c>
      <c r="BH120" s="107">
        <f t="shared" si="12"/>
        <v>0</v>
      </c>
      <c r="BI120" s="107">
        <f t="shared" si="13"/>
        <v>0</v>
      </c>
      <c r="BJ120" s="20" t="s">
        <v>24</v>
      </c>
      <c r="BK120" s="107">
        <f t="shared" si="14"/>
        <v>0</v>
      </c>
      <c r="BL120" s="20" t="s">
        <v>158</v>
      </c>
      <c r="BM120" s="20" t="s">
        <v>338</v>
      </c>
    </row>
    <row r="121" spans="2:65" s="1" customFormat="1" ht="25.5" customHeight="1">
      <c r="B121" s="133"/>
      <c r="C121" s="162" t="s">
        <v>158</v>
      </c>
      <c r="D121" s="162" t="s">
        <v>154</v>
      </c>
      <c r="E121" s="163" t="s">
        <v>339</v>
      </c>
      <c r="F121" s="257" t="s">
        <v>340</v>
      </c>
      <c r="G121" s="257"/>
      <c r="H121" s="257"/>
      <c r="I121" s="257"/>
      <c r="J121" s="164" t="s">
        <v>275</v>
      </c>
      <c r="K121" s="165">
        <v>1</v>
      </c>
      <c r="L121" s="258">
        <v>0</v>
      </c>
      <c r="M121" s="258"/>
      <c r="N121" s="259">
        <f t="shared" si="5"/>
        <v>0</v>
      </c>
      <c r="O121" s="259"/>
      <c r="P121" s="259"/>
      <c r="Q121" s="259"/>
      <c r="R121" s="136"/>
      <c r="T121" s="166" t="s">
        <v>5</v>
      </c>
      <c r="U121" s="45" t="s">
        <v>43</v>
      </c>
      <c r="V121" s="37"/>
      <c r="W121" s="167">
        <f t="shared" si="6"/>
        <v>0</v>
      </c>
      <c r="X121" s="167">
        <v>0</v>
      </c>
      <c r="Y121" s="167">
        <f t="shared" si="7"/>
        <v>0</v>
      </c>
      <c r="Z121" s="167">
        <v>0</v>
      </c>
      <c r="AA121" s="168">
        <f t="shared" si="8"/>
        <v>0</v>
      </c>
      <c r="AR121" s="20" t="s">
        <v>158</v>
      </c>
      <c r="AT121" s="20" t="s">
        <v>154</v>
      </c>
      <c r="AU121" s="20" t="s">
        <v>24</v>
      </c>
      <c r="AY121" s="20" t="s">
        <v>153</v>
      </c>
      <c r="BE121" s="107">
        <f t="shared" si="9"/>
        <v>0</v>
      </c>
      <c r="BF121" s="107">
        <f t="shared" si="10"/>
        <v>0</v>
      </c>
      <c r="BG121" s="107">
        <f t="shared" si="11"/>
        <v>0</v>
      </c>
      <c r="BH121" s="107">
        <f t="shared" si="12"/>
        <v>0</v>
      </c>
      <c r="BI121" s="107">
        <f t="shared" si="13"/>
        <v>0</v>
      </c>
      <c r="BJ121" s="20" t="s">
        <v>24</v>
      </c>
      <c r="BK121" s="107">
        <f t="shared" si="14"/>
        <v>0</v>
      </c>
      <c r="BL121" s="20" t="s">
        <v>158</v>
      </c>
      <c r="BM121" s="20" t="s">
        <v>341</v>
      </c>
    </row>
    <row r="122" spans="2:65" s="1" customFormat="1" ht="16.5" customHeight="1">
      <c r="B122" s="133"/>
      <c r="C122" s="162" t="s">
        <v>177</v>
      </c>
      <c r="D122" s="162" t="s">
        <v>154</v>
      </c>
      <c r="E122" s="163" t="s">
        <v>342</v>
      </c>
      <c r="F122" s="257" t="s">
        <v>343</v>
      </c>
      <c r="G122" s="257"/>
      <c r="H122" s="257"/>
      <c r="I122" s="257"/>
      <c r="J122" s="164" t="s">
        <v>275</v>
      </c>
      <c r="K122" s="165">
        <v>1</v>
      </c>
      <c r="L122" s="258">
        <v>0</v>
      </c>
      <c r="M122" s="258"/>
      <c r="N122" s="259">
        <f t="shared" si="5"/>
        <v>0</v>
      </c>
      <c r="O122" s="259"/>
      <c r="P122" s="259"/>
      <c r="Q122" s="259"/>
      <c r="R122" s="136"/>
      <c r="T122" s="166" t="s">
        <v>5</v>
      </c>
      <c r="U122" s="45" t="s">
        <v>43</v>
      </c>
      <c r="V122" s="37"/>
      <c r="W122" s="167">
        <f t="shared" si="6"/>
        <v>0</v>
      </c>
      <c r="X122" s="167">
        <v>0</v>
      </c>
      <c r="Y122" s="167">
        <f t="shared" si="7"/>
        <v>0</v>
      </c>
      <c r="Z122" s="167">
        <v>0</v>
      </c>
      <c r="AA122" s="168">
        <f t="shared" si="8"/>
        <v>0</v>
      </c>
      <c r="AR122" s="20" t="s">
        <v>158</v>
      </c>
      <c r="AT122" s="20" t="s">
        <v>154</v>
      </c>
      <c r="AU122" s="20" t="s">
        <v>24</v>
      </c>
      <c r="AY122" s="20" t="s">
        <v>153</v>
      </c>
      <c r="BE122" s="107">
        <f t="shared" si="9"/>
        <v>0</v>
      </c>
      <c r="BF122" s="107">
        <f t="shared" si="10"/>
        <v>0</v>
      </c>
      <c r="BG122" s="107">
        <f t="shared" si="11"/>
        <v>0</v>
      </c>
      <c r="BH122" s="107">
        <f t="shared" si="12"/>
        <v>0</v>
      </c>
      <c r="BI122" s="107">
        <f t="shared" si="13"/>
        <v>0</v>
      </c>
      <c r="BJ122" s="20" t="s">
        <v>24</v>
      </c>
      <c r="BK122" s="107">
        <f t="shared" si="14"/>
        <v>0</v>
      </c>
      <c r="BL122" s="20" t="s">
        <v>158</v>
      </c>
      <c r="BM122" s="20" t="s">
        <v>344</v>
      </c>
    </row>
    <row r="123" spans="2:65" s="1" customFormat="1" ht="16.5" customHeight="1">
      <c r="B123" s="133"/>
      <c r="C123" s="162" t="s">
        <v>184</v>
      </c>
      <c r="D123" s="162" t="s">
        <v>154</v>
      </c>
      <c r="E123" s="163" t="s">
        <v>345</v>
      </c>
      <c r="F123" s="257" t="s">
        <v>346</v>
      </c>
      <c r="G123" s="257"/>
      <c r="H123" s="257"/>
      <c r="I123" s="257"/>
      <c r="J123" s="164" t="s">
        <v>275</v>
      </c>
      <c r="K123" s="165">
        <v>1</v>
      </c>
      <c r="L123" s="258">
        <v>0</v>
      </c>
      <c r="M123" s="258"/>
      <c r="N123" s="259">
        <f t="shared" si="5"/>
        <v>0</v>
      </c>
      <c r="O123" s="259"/>
      <c r="P123" s="259"/>
      <c r="Q123" s="259"/>
      <c r="R123" s="136"/>
      <c r="T123" s="166" t="s">
        <v>5</v>
      </c>
      <c r="U123" s="45" t="s">
        <v>43</v>
      </c>
      <c r="V123" s="37"/>
      <c r="W123" s="167">
        <f t="shared" si="6"/>
        <v>0</v>
      </c>
      <c r="X123" s="167">
        <v>0</v>
      </c>
      <c r="Y123" s="167">
        <f t="shared" si="7"/>
        <v>0</v>
      </c>
      <c r="Z123" s="167">
        <v>0</v>
      </c>
      <c r="AA123" s="168">
        <f t="shared" si="8"/>
        <v>0</v>
      </c>
      <c r="AR123" s="20" t="s">
        <v>158</v>
      </c>
      <c r="AT123" s="20" t="s">
        <v>154</v>
      </c>
      <c r="AU123" s="20" t="s">
        <v>24</v>
      </c>
      <c r="AY123" s="20" t="s">
        <v>153</v>
      </c>
      <c r="BE123" s="107">
        <f t="shared" si="9"/>
        <v>0</v>
      </c>
      <c r="BF123" s="107">
        <f t="shared" si="10"/>
        <v>0</v>
      </c>
      <c r="BG123" s="107">
        <f t="shared" si="11"/>
        <v>0</v>
      </c>
      <c r="BH123" s="107">
        <f t="shared" si="12"/>
        <v>0</v>
      </c>
      <c r="BI123" s="107">
        <f t="shared" si="13"/>
        <v>0</v>
      </c>
      <c r="BJ123" s="20" t="s">
        <v>24</v>
      </c>
      <c r="BK123" s="107">
        <f t="shared" si="14"/>
        <v>0</v>
      </c>
      <c r="BL123" s="20" t="s">
        <v>158</v>
      </c>
      <c r="BM123" s="20" t="s">
        <v>347</v>
      </c>
    </row>
    <row r="124" spans="2:65" s="1" customFormat="1" ht="16.5" customHeight="1">
      <c r="B124" s="133"/>
      <c r="C124" s="162" t="s">
        <v>188</v>
      </c>
      <c r="D124" s="162" t="s">
        <v>154</v>
      </c>
      <c r="E124" s="163" t="s">
        <v>348</v>
      </c>
      <c r="F124" s="257" t="s">
        <v>349</v>
      </c>
      <c r="G124" s="257"/>
      <c r="H124" s="257"/>
      <c r="I124" s="257"/>
      <c r="J124" s="164" t="s">
        <v>275</v>
      </c>
      <c r="K124" s="165">
        <v>1</v>
      </c>
      <c r="L124" s="258">
        <v>0</v>
      </c>
      <c r="M124" s="258"/>
      <c r="N124" s="259">
        <f t="shared" si="5"/>
        <v>0</v>
      </c>
      <c r="O124" s="259"/>
      <c r="P124" s="259"/>
      <c r="Q124" s="259"/>
      <c r="R124" s="136"/>
      <c r="T124" s="166" t="s">
        <v>5</v>
      </c>
      <c r="U124" s="45" t="s">
        <v>43</v>
      </c>
      <c r="V124" s="37"/>
      <c r="W124" s="167">
        <f t="shared" si="6"/>
        <v>0</v>
      </c>
      <c r="X124" s="167">
        <v>0</v>
      </c>
      <c r="Y124" s="167">
        <f t="shared" si="7"/>
        <v>0</v>
      </c>
      <c r="Z124" s="167">
        <v>0</v>
      </c>
      <c r="AA124" s="168">
        <f t="shared" si="8"/>
        <v>0</v>
      </c>
      <c r="AR124" s="20" t="s">
        <v>158</v>
      </c>
      <c r="AT124" s="20" t="s">
        <v>154</v>
      </c>
      <c r="AU124" s="20" t="s">
        <v>24</v>
      </c>
      <c r="AY124" s="20" t="s">
        <v>153</v>
      </c>
      <c r="BE124" s="107">
        <f t="shared" si="9"/>
        <v>0</v>
      </c>
      <c r="BF124" s="107">
        <f t="shared" si="10"/>
        <v>0</v>
      </c>
      <c r="BG124" s="107">
        <f t="shared" si="11"/>
        <v>0</v>
      </c>
      <c r="BH124" s="107">
        <f t="shared" si="12"/>
        <v>0</v>
      </c>
      <c r="BI124" s="107">
        <f t="shared" si="13"/>
        <v>0</v>
      </c>
      <c r="BJ124" s="20" t="s">
        <v>24</v>
      </c>
      <c r="BK124" s="107">
        <f t="shared" si="14"/>
        <v>0</v>
      </c>
      <c r="BL124" s="20" t="s">
        <v>158</v>
      </c>
      <c r="BM124" s="20" t="s">
        <v>350</v>
      </c>
    </row>
    <row r="125" spans="2:65" s="1" customFormat="1" ht="49.9" customHeight="1">
      <c r="B125" s="36"/>
      <c r="C125" s="37"/>
      <c r="D125" s="153" t="s">
        <v>251</v>
      </c>
      <c r="E125" s="37"/>
      <c r="F125" s="37"/>
      <c r="G125" s="37"/>
      <c r="H125" s="37"/>
      <c r="I125" s="37"/>
      <c r="J125" s="37"/>
      <c r="K125" s="37"/>
      <c r="L125" s="37"/>
      <c r="M125" s="37"/>
      <c r="N125" s="279">
        <f>BK125</f>
        <v>0</v>
      </c>
      <c r="O125" s="280"/>
      <c r="P125" s="280"/>
      <c r="Q125" s="280"/>
      <c r="R125" s="38"/>
      <c r="T125" s="189"/>
      <c r="U125" s="57"/>
      <c r="V125" s="57"/>
      <c r="W125" s="57"/>
      <c r="X125" s="57"/>
      <c r="Y125" s="57"/>
      <c r="Z125" s="57"/>
      <c r="AA125" s="59"/>
      <c r="AT125" s="20" t="s">
        <v>77</v>
      </c>
      <c r="AU125" s="20" t="s">
        <v>78</v>
      </c>
      <c r="AY125" s="20" t="s">
        <v>252</v>
      </c>
      <c r="BK125" s="107">
        <v>0</v>
      </c>
    </row>
    <row r="126" spans="2:65" s="1" customFormat="1" ht="6.95" customHeight="1"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2"/>
    </row>
  </sheetData>
  <mergeCells count="87">
    <mergeCell ref="N125:Q125"/>
    <mergeCell ref="H1:K1"/>
    <mergeCell ref="S2:AC2"/>
    <mergeCell ref="F123:I123"/>
    <mergeCell ref="L123:M123"/>
    <mergeCell ref="N123:Q123"/>
    <mergeCell ref="F124:I124"/>
    <mergeCell ref="L124:M124"/>
    <mergeCell ref="N124:Q124"/>
    <mergeCell ref="F121:I121"/>
    <mergeCell ref="L121:M121"/>
    <mergeCell ref="N121:Q121"/>
    <mergeCell ref="F122:I122"/>
    <mergeCell ref="L122:M122"/>
    <mergeCell ref="N122:Q122"/>
    <mergeCell ref="F119:I119"/>
    <mergeCell ref="L119:M119"/>
    <mergeCell ref="N119:Q119"/>
    <mergeCell ref="F120:I120"/>
    <mergeCell ref="L120:M120"/>
    <mergeCell ref="N120:Q120"/>
    <mergeCell ref="F115:I115"/>
    <mergeCell ref="L115:M115"/>
    <mergeCell ref="N115:Q115"/>
    <mergeCell ref="F118:I118"/>
    <mergeCell ref="L118:M118"/>
    <mergeCell ref="N118:Q118"/>
    <mergeCell ref="N116:Q116"/>
    <mergeCell ref="N117:Q117"/>
    <mergeCell ref="F107:P107"/>
    <mergeCell ref="F108:P108"/>
    <mergeCell ref="M110:P110"/>
    <mergeCell ref="M112:Q112"/>
    <mergeCell ref="M113:Q113"/>
    <mergeCell ref="D96:H96"/>
    <mergeCell ref="N96:Q96"/>
    <mergeCell ref="N97:Q97"/>
    <mergeCell ref="L99:Q99"/>
    <mergeCell ref="C105:Q105"/>
    <mergeCell ref="D93:H93"/>
    <mergeCell ref="N93:Q93"/>
    <mergeCell ref="D94:H94"/>
    <mergeCell ref="N94:Q94"/>
    <mergeCell ref="D95:H95"/>
    <mergeCell ref="N95:Q95"/>
    <mergeCell ref="N88:Q88"/>
    <mergeCell ref="N89:Q89"/>
    <mergeCell ref="N91:Q91"/>
    <mergeCell ref="D92:H92"/>
    <mergeCell ref="N92:Q92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7"/>
  <sheetViews>
    <sheetView showGridLines="0" tabSelected="1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3"/>
      <c r="C1" s="13"/>
      <c r="D1" s="14" t="s">
        <v>1</v>
      </c>
      <c r="E1" s="13"/>
      <c r="F1" s="15" t="s">
        <v>107</v>
      </c>
      <c r="G1" s="15"/>
      <c r="H1" s="276" t="s">
        <v>108</v>
      </c>
      <c r="I1" s="276"/>
      <c r="J1" s="276"/>
      <c r="K1" s="276"/>
      <c r="L1" s="15" t="s">
        <v>109</v>
      </c>
      <c r="M1" s="13"/>
      <c r="N1" s="13"/>
      <c r="O1" s="14" t="s">
        <v>110</v>
      </c>
      <c r="P1" s="13"/>
      <c r="Q1" s="13"/>
      <c r="R1" s="13"/>
      <c r="S1" s="15" t="s">
        <v>111</v>
      </c>
      <c r="T1" s="15"/>
      <c r="U1" s="116"/>
      <c r="V1" s="1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0" t="s">
        <v>7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33" t="s">
        <v>8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  <c r="AT2" s="20" t="s">
        <v>98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112</v>
      </c>
    </row>
    <row r="4" spans="1:66" ht="36.950000000000003" customHeight="1">
      <c r="B4" s="24"/>
      <c r="C4" s="192" t="s">
        <v>113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5"/>
      <c r="T4" s="19" t="s">
        <v>13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35" t="str">
        <f>'Rekapitulace stavby'!K6</f>
        <v>Vltava, ř. km 317,922, Vyšší Brod - rekonstrukce jezu</v>
      </c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7"/>
      <c r="R6" s="25"/>
    </row>
    <row r="7" spans="1:66" s="1" customFormat="1" ht="32.85" customHeight="1">
      <c r="B7" s="36"/>
      <c r="C7" s="37"/>
      <c r="D7" s="30" t="s">
        <v>114</v>
      </c>
      <c r="E7" s="37"/>
      <c r="F7" s="198" t="s">
        <v>351</v>
      </c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37"/>
      <c r="R7" s="38"/>
    </row>
    <row r="8" spans="1:66" s="1" customFormat="1" ht="14.45" customHeight="1">
      <c r="B8" s="36"/>
      <c r="C8" s="37"/>
      <c r="D8" s="31" t="s">
        <v>22</v>
      </c>
      <c r="E8" s="37"/>
      <c r="F8" s="29" t="s">
        <v>5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5</v>
      </c>
      <c r="P8" s="37"/>
      <c r="Q8" s="37"/>
      <c r="R8" s="38"/>
    </row>
    <row r="9" spans="1:66" s="1" customFormat="1" ht="14.45" customHeight="1">
      <c r="B9" s="36"/>
      <c r="C9" s="37"/>
      <c r="D9" s="31" t="s">
        <v>25</v>
      </c>
      <c r="E9" s="37"/>
      <c r="F9" s="29" t="s">
        <v>26</v>
      </c>
      <c r="G9" s="37"/>
      <c r="H9" s="37"/>
      <c r="I9" s="37"/>
      <c r="J9" s="37"/>
      <c r="K9" s="37"/>
      <c r="L9" s="37"/>
      <c r="M9" s="31" t="s">
        <v>27</v>
      </c>
      <c r="N9" s="37"/>
      <c r="O9" s="238"/>
      <c r="P9" s="239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30</v>
      </c>
      <c r="E11" s="37"/>
      <c r="F11" s="37"/>
      <c r="G11" s="37"/>
      <c r="H11" s="37"/>
      <c r="I11" s="37"/>
      <c r="J11" s="37"/>
      <c r="K11" s="37"/>
      <c r="L11" s="37"/>
      <c r="M11" s="31" t="s">
        <v>31</v>
      </c>
      <c r="N11" s="37"/>
      <c r="O11" s="196" t="str">
        <f>IF('Rekapitulace stavby'!AN10="","",'Rekapitulace stavby'!AN10)</f>
        <v/>
      </c>
      <c r="P11" s="196"/>
      <c r="Q11" s="37"/>
      <c r="R11" s="38"/>
    </row>
    <row r="12" spans="1:66" s="1" customFormat="1" ht="18" customHeight="1">
      <c r="B12" s="36"/>
      <c r="C12" s="37"/>
      <c r="D12" s="37"/>
      <c r="E12" s="29" t="str">
        <f>IF('Rekapitulace stavby'!E11="","",'Rekapitulace stavby'!E11)</f>
        <v xml:space="preserve"> 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196" t="str">
        <f>IF('Rekapitulace stavby'!AN11="","",'Rekapitulace stavby'!AN11)</f>
        <v/>
      </c>
      <c r="P12" s="196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33</v>
      </c>
      <c r="E14" s="37"/>
      <c r="F14" s="37"/>
      <c r="G14" s="37"/>
      <c r="H14" s="37"/>
      <c r="I14" s="37"/>
      <c r="J14" s="37"/>
      <c r="K14" s="37"/>
      <c r="L14" s="37"/>
      <c r="M14" s="31" t="s">
        <v>31</v>
      </c>
      <c r="N14" s="37"/>
      <c r="O14" s="240" t="str">
        <f>IF('Rekapitulace stavby'!AN13="","",'Rekapitulace stavby'!AN13)</f>
        <v>Vyplň údaj</v>
      </c>
      <c r="P14" s="196"/>
      <c r="Q14" s="37"/>
      <c r="R14" s="38"/>
    </row>
    <row r="15" spans="1:66" s="1" customFormat="1" ht="18" customHeight="1">
      <c r="B15" s="36"/>
      <c r="C15" s="37"/>
      <c r="D15" s="37"/>
      <c r="E15" s="240" t="str">
        <f>IF('Rekapitulace stavby'!E14="","",'Rekapitulace stavby'!E14)</f>
        <v>Vyplň údaj</v>
      </c>
      <c r="F15" s="241"/>
      <c r="G15" s="241"/>
      <c r="H15" s="241"/>
      <c r="I15" s="241"/>
      <c r="J15" s="241"/>
      <c r="K15" s="241"/>
      <c r="L15" s="241"/>
      <c r="M15" s="31" t="s">
        <v>32</v>
      </c>
      <c r="N15" s="37"/>
      <c r="O15" s="240" t="str">
        <f>IF('Rekapitulace stavby'!AN14="","",'Rekapitulace stavby'!AN14)</f>
        <v>Vyplň údaj</v>
      </c>
      <c r="P15" s="196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35</v>
      </c>
      <c r="E17" s="37"/>
      <c r="F17" s="37"/>
      <c r="G17" s="37"/>
      <c r="H17" s="37"/>
      <c r="I17" s="37"/>
      <c r="J17" s="37"/>
      <c r="K17" s="37"/>
      <c r="L17" s="37"/>
      <c r="M17" s="31" t="s">
        <v>31</v>
      </c>
      <c r="N17" s="37"/>
      <c r="O17" s="196" t="str">
        <f>IF('Rekapitulace stavby'!AN16="","",'Rekapitulace stavby'!AN16)</f>
        <v/>
      </c>
      <c r="P17" s="196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196" t="str">
        <f>IF('Rekapitulace stavby'!AN17="","",'Rekapitulace stavby'!AN17)</f>
        <v/>
      </c>
      <c r="P18" s="196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37</v>
      </c>
      <c r="E20" s="37"/>
      <c r="F20" s="37"/>
      <c r="G20" s="37"/>
      <c r="H20" s="37"/>
      <c r="I20" s="37"/>
      <c r="J20" s="37"/>
      <c r="K20" s="37"/>
      <c r="L20" s="37"/>
      <c r="M20" s="31" t="s">
        <v>31</v>
      </c>
      <c r="N20" s="37"/>
      <c r="O20" s="196" t="s">
        <v>5</v>
      </c>
      <c r="P20" s="196"/>
      <c r="Q20" s="37"/>
      <c r="R20" s="38"/>
    </row>
    <row r="21" spans="2:18" s="1" customFormat="1" ht="18" customHeight="1">
      <c r="B21" s="36"/>
      <c r="C21" s="37"/>
      <c r="D21" s="37"/>
      <c r="E21" s="29"/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196" t="s">
        <v>5</v>
      </c>
      <c r="P21" s="196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38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6.5" customHeight="1">
      <c r="B24" s="36"/>
      <c r="C24" s="37"/>
      <c r="D24" s="37"/>
      <c r="E24" s="201" t="s">
        <v>5</v>
      </c>
      <c r="F24" s="201"/>
      <c r="G24" s="201"/>
      <c r="H24" s="201"/>
      <c r="I24" s="201"/>
      <c r="J24" s="201"/>
      <c r="K24" s="201"/>
      <c r="L24" s="201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17" t="s">
        <v>116</v>
      </c>
      <c r="E27" s="37"/>
      <c r="F27" s="37"/>
      <c r="G27" s="37"/>
      <c r="H27" s="37"/>
      <c r="I27" s="37"/>
      <c r="J27" s="37"/>
      <c r="K27" s="37"/>
      <c r="L27" s="37"/>
      <c r="M27" s="202">
        <f>N88</f>
        <v>0</v>
      </c>
      <c r="N27" s="202"/>
      <c r="O27" s="202"/>
      <c r="P27" s="202"/>
      <c r="Q27" s="37"/>
      <c r="R27" s="38"/>
    </row>
    <row r="28" spans="2:18" s="1" customFormat="1" ht="14.45" customHeight="1">
      <c r="B28" s="36"/>
      <c r="C28" s="37"/>
      <c r="D28" s="35" t="s">
        <v>97</v>
      </c>
      <c r="E28" s="37"/>
      <c r="F28" s="37"/>
      <c r="G28" s="37"/>
      <c r="H28" s="37"/>
      <c r="I28" s="37"/>
      <c r="J28" s="37"/>
      <c r="K28" s="37"/>
      <c r="L28" s="37"/>
      <c r="M28" s="202">
        <f>N92</f>
        <v>0</v>
      </c>
      <c r="N28" s="202"/>
      <c r="O28" s="202"/>
      <c r="P28" s="202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18" t="s">
        <v>41</v>
      </c>
      <c r="E30" s="37"/>
      <c r="F30" s="37"/>
      <c r="G30" s="37"/>
      <c r="H30" s="37"/>
      <c r="I30" s="37"/>
      <c r="J30" s="37"/>
      <c r="K30" s="37"/>
      <c r="L30" s="37"/>
      <c r="M30" s="242">
        <f>ROUND(M27+M28,2)</f>
        <v>0</v>
      </c>
      <c r="N30" s="237"/>
      <c r="O30" s="237"/>
      <c r="P30" s="237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42</v>
      </c>
      <c r="E32" s="43" t="s">
        <v>43</v>
      </c>
      <c r="F32" s="44">
        <v>0.21</v>
      </c>
      <c r="G32" s="119" t="s">
        <v>44</v>
      </c>
      <c r="H32" s="243">
        <f>(SUM(BE92:BE99)+SUM(BE117:BE125))</f>
        <v>0</v>
      </c>
      <c r="I32" s="237"/>
      <c r="J32" s="237"/>
      <c r="K32" s="37"/>
      <c r="L32" s="37"/>
      <c r="M32" s="243">
        <f>ROUND((SUM(BE92:BE99)+SUM(BE117:BE125)), 2)*F32</f>
        <v>0</v>
      </c>
      <c r="N32" s="237"/>
      <c r="O32" s="237"/>
      <c r="P32" s="237"/>
      <c r="Q32" s="37"/>
      <c r="R32" s="38"/>
    </row>
    <row r="33" spans="2:18" s="1" customFormat="1" ht="14.45" customHeight="1">
      <c r="B33" s="36"/>
      <c r="C33" s="37"/>
      <c r="D33" s="37"/>
      <c r="E33" s="43" t="s">
        <v>45</v>
      </c>
      <c r="F33" s="44">
        <v>0.15</v>
      </c>
      <c r="G33" s="119" t="s">
        <v>44</v>
      </c>
      <c r="H33" s="243">
        <f>(SUM(BF92:BF99)+SUM(BF117:BF125))</f>
        <v>0</v>
      </c>
      <c r="I33" s="237"/>
      <c r="J33" s="237"/>
      <c r="K33" s="37"/>
      <c r="L33" s="37"/>
      <c r="M33" s="243">
        <f>ROUND((SUM(BF92:BF99)+SUM(BF117:BF125)), 2)*F33</f>
        <v>0</v>
      </c>
      <c r="N33" s="237"/>
      <c r="O33" s="237"/>
      <c r="P33" s="237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46</v>
      </c>
      <c r="F34" s="44">
        <v>0.21</v>
      </c>
      <c r="G34" s="119" t="s">
        <v>44</v>
      </c>
      <c r="H34" s="243">
        <f>(SUM(BG92:BG99)+SUM(BG117:BG125))</f>
        <v>0</v>
      </c>
      <c r="I34" s="237"/>
      <c r="J34" s="237"/>
      <c r="K34" s="37"/>
      <c r="L34" s="37"/>
      <c r="M34" s="243">
        <v>0</v>
      </c>
      <c r="N34" s="237"/>
      <c r="O34" s="237"/>
      <c r="P34" s="237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47</v>
      </c>
      <c r="F35" s="44">
        <v>0.15</v>
      </c>
      <c r="G35" s="119" t="s">
        <v>44</v>
      </c>
      <c r="H35" s="243">
        <f>(SUM(BH92:BH99)+SUM(BH117:BH125))</f>
        <v>0</v>
      </c>
      <c r="I35" s="237"/>
      <c r="J35" s="237"/>
      <c r="K35" s="37"/>
      <c r="L35" s="37"/>
      <c r="M35" s="243">
        <v>0</v>
      </c>
      <c r="N35" s="237"/>
      <c r="O35" s="237"/>
      <c r="P35" s="237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</v>
      </c>
      <c r="G36" s="119" t="s">
        <v>44</v>
      </c>
      <c r="H36" s="243">
        <f>(SUM(BI92:BI99)+SUM(BI117:BI125))</f>
        <v>0</v>
      </c>
      <c r="I36" s="237"/>
      <c r="J36" s="237"/>
      <c r="K36" s="37"/>
      <c r="L36" s="37"/>
      <c r="M36" s="243">
        <v>0</v>
      </c>
      <c r="N36" s="237"/>
      <c r="O36" s="237"/>
      <c r="P36" s="237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5"/>
      <c r="D38" s="120" t="s">
        <v>49</v>
      </c>
      <c r="E38" s="76"/>
      <c r="F38" s="76"/>
      <c r="G38" s="121" t="s">
        <v>50</v>
      </c>
      <c r="H38" s="122" t="s">
        <v>51</v>
      </c>
      <c r="I38" s="76"/>
      <c r="J38" s="76"/>
      <c r="K38" s="76"/>
      <c r="L38" s="244">
        <f>SUM(M30:M36)</f>
        <v>0</v>
      </c>
      <c r="M38" s="244"/>
      <c r="N38" s="244"/>
      <c r="O38" s="244"/>
      <c r="P38" s="245"/>
      <c r="Q38" s="115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6"/>
      <c r="C50" s="37"/>
      <c r="D50" s="51" t="s">
        <v>52</v>
      </c>
      <c r="E50" s="52"/>
      <c r="F50" s="52"/>
      <c r="G50" s="52"/>
      <c r="H50" s="53"/>
      <c r="I50" s="37"/>
      <c r="J50" s="51" t="s">
        <v>53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 ht="13.5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 ht="13.5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 ht="13.5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 ht="13.5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 ht="13.5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 ht="13.5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 ht="13.5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>
      <c r="B59" s="36"/>
      <c r="C59" s="37"/>
      <c r="D59" s="56" t="s">
        <v>54</v>
      </c>
      <c r="E59" s="57"/>
      <c r="F59" s="57"/>
      <c r="G59" s="58" t="s">
        <v>55</v>
      </c>
      <c r="H59" s="59"/>
      <c r="I59" s="37"/>
      <c r="J59" s="56" t="s">
        <v>54</v>
      </c>
      <c r="K59" s="57"/>
      <c r="L59" s="57"/>
      <c r="M59" s="57"/>
      <c r="N59" s="58" t="s">
        <v>55</v>
      </c>
      <c r="O59" s="57"/>
      <c r="P59" s="59"/>
      <c r="Q59" s="37"/>
      <c r="R59" s="38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6"/>
      <c r="C61" s="37"/>
      <c r="D61" s="51" t="s">
        <v>56</v>
      </c>
      <c r="E61" s="52"/>
      <c r="F61" s="52"/>
      <c r="G61" s="52"/>
      <c r="H61" s="53"/>
      <c r="I61" s="37"/>
      <c r="J61" s="51" t="s">
        <v>57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 ht="13.5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 ht="13.5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18" ht="13.5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18" ht="13.5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18" ht="13.5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18" ht="13.5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18" ht="13.5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18" s="1" customFormat="1">
      <c r="B70" s="36"/>
      <c r="C70" s="37"/>
      <c r="D70" s="56" t="s">
        <v>54</v>
      </c>
      <c r="E70" s="57"/>
      <c r="F70" s="57"/>
      <c r="G70" s="58" t="s">
        <v>55</v>
      </c>
      <c r="H70" s="59"/>
      <c r="I70" s="37"/>
      <c r="J70" s="56" t="s">
        <v>54</v>
      </c>
      <c r="K70" s="57"/>
      <c r="L70" s="57"/>
      <c r="M70" s="57"/>
      <c r="N70" s="58" t="s">
        <v>55</v>
      </c>
      <c r="O70" s="57"/>
      <c r="P70" s="59"/>
      <c r="Q70" s="37"/>
      <c r="R70" s="38"/>
    </row>
    <row r="71" spans="2:18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18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5"/>
    </row>
    <row r="76" spans="2:18" s="1" customFormat="1" ht="36.950000000000003" customHeight="1">
      <c r="B76" s="36"/>
      <c r="C76" s="192" t="s">
        <v>117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38"/>
    </row>
    <row r="77" spans="2:18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</row>
    <row r="78" spans="2:18" s="1" customFormat="1" ht="30" customHeight="1">
      <c r="B78" s="36"/>
      <c r="C78" s="31" t="s">
        <v>19</v>
      </c>
      <c r="D78" s="37"/>
      <c r="E78" s="37"/>
      <c r="F78" s="235" t="str">
        <f>F6</f>
        <v>Vltava, ř. km 317,922, Vyšší Brod - rekonstrukce jezu</v>
      </c>
      <c r="G78" s="236"/>
      <c r="H78" s="236"/>
      <c r="I78" s="236"/>
      <c r="J78" s="236"/>
      <c r="K78" s="236"/>
      <c r="L78" s="236"/>
      <c r="M78" s="236"/>
      <c r="N78" s="236"/>
      <c r="O78" s="236"/>
      <c r="P78" s="236"/>
      <c r="Q78" s="37"/>
      <c r="R78" s="38"/>
    </row>
    <row r="79" spans="2:18" s="1" customFormat="1" ht="36.950000000000003" customHeight="1">
      <c r="B79" s="36"/>
      <c r="C79" s="70" t="s">
        <v>114</v>
      </c>
      <c r="D79" s="37"/>
      <c r="E79" s="37"/>
      <c r="F79" s="212" t="str">
        <f>F7</f>
        <v>2751e - Ostatní náklady</v>
      </c>
      <c r="G79" s="237"/>
      <c r="H79" s="237"/>
      <c r="I79" s="237"/>
      <c r="J79" s="237"/>
      <c r="K79" s="237"/>
      <c r="L79" s="237"/>
      <c r="M79" s="237"/>
      <c r="N79" s="237"/>
      <c r="O79" s="237"/>
      <c r="P79" s="237"/>
      <c r="Q79" s="37"/>
      <c r="R79" s="38"/>
    </row>
    <row r="80" spans="2:18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</row>
    <row r="81" spans="2:65" s="1" customFormat="1" ht="18" customHeight="1">
      <c r="B81" s="36"/>
      <c r="C81" s="31" t="s">
        <v>25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27</v>
      </c>
      <c r="L81" s="37"/>
      <c r="M81" s="239" t="str">
        <f>IF(O9="","",O9)</f>
        <v/>
      </c>
      <c r="N81" s="239"/>
      <c r="O81" s="239"/>
      <c r="P81" s="239"/>
      <c r="Q81" s="37"/>
      <c r="R81" s="38"/>
    </row>
    <row r="82" spans="2:65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</row>
    <row r="83" spans="2:65" s="1" customFormat="1">
      <c r="B83" s="36"/>
      <c r="C83" s="31" t="s">
        <v>30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35</v>
      </c>
      <c r="L83" s="37"/>
      <c r="M83" s="196" t="str">
        <f>E18</f>
        <v xml:space="preserve"> </v>
      </c>
      <c r="N83" s="196"/>
      <c r="O83" s="196"/>
      <c r="P83" s="196"/>
      <c r="Q83" s="196"/>
      <c r="R83" s="38"/>
    </row>
    <row r="84" spans="2:65" s="1" customFormat="1" ht="14.45" customHeight="1">
      <c r="B84" s="36"/>
      <c r="C84" s="31" t="s">
        <v>33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37</v>
      </c>
      <c r="L84" s="37"/>
      <c r="M84" s="196">
        <f>E21</f>
        <v>0</v>
      </c>
      <c r="N84" s="196"/>
      <c r="O84" s="196"/>
      <c r="P84" s="196"/>
      <c r="Q84" s="196"/>
      <c r="R84" s="38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</row>
    <row r="86" spans="2:65" s="1" customFormat="1" ht="29.25" customHeight="1">
      <c r="B86" s="36"/>
      <c r="C86" s="246" t="s">
        <v>118</v>
      </c>
      <c r="D86" s="247"/>
      <c r="E86" s="247"/>
      <c r="F86" s="247"/>
      <c r="G86" s="247"/>
      <c r="H86" s="115"/>
      <c r="I86" s="115"/>
      <c r="J86" s="115"/>
      <c r="K86" s="115"/>
      <c r="L86" s="115"/>
      <c r="M86" s="115"/>
      <c r="N86" s="246" t="s">
        <v>119</v>
      </c>
      <c r="O86" s="247"/>
      <c r="P86" s="247"/>
      <c r="Q86" s="247"/>
      <c r="R86" s="38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</row>
    <row r="88" spans="2:65" s="1" customFormat="1" ht="29.25" customHeight="1">
      <c r="B88" s="36"/>
      <c r="C88" s="123" t="s">
        <v>120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31">
        <f>N117</f>
        <v>0</v>
      </c>
      <c r="O88" s="248"/>
      <c r="P88" s="248"/>
      <c r="Q88" s="248"/>
      <c r="R88" s="38"/>
      <c r="AU88" s="20" t="s">
        <v>121</v>
      </c>
    </row>
    <row r="89" spans="2:65" s="6" customFormat="1" ht="24.95" customHeight="1">
      <c r="B89" s="124"/>
      <c r="C89" s="125"/>
      <c r="D89" s="126" t="s">
        <v>352</v>
      </c>
      <c r="E89" s="125"/>
      <c r="F89" s="125"/>
      <c r="G89" s="125"/>
      <c r="H89" s="125"/>
      <c r="I89" s="125"/>
      <c r="J89" s="125"/>
      <c r="K89" s="125"/>
      <c r="L89" s="125"/>
      <c r="M89" s="125"/>
      <c r="N89" s="249">
        <f>N118</f>
        <v>0</v>
      </c>
      <c r="O89" s="250"/>
      <c r="P89" s="250"/>
      <c r="Q89" s="250"/>
      <c r="R89" s="127"/>
    </row>
    <row r="90" spans="2:65" s="7" customFormat="1" ht="19.899999999999999" customHeight="1">
      <c r="B90" s="128"/>
      <c r="C90" s="129"/>
      <c r="D90" s="103" t="s">
        <v>353</v>
      </c>
      <c r="E90" s="129"/>
      <c r="F90" s="129"/>
      <c r="G90" s="129"/>
      <c r="H90" s="129"/>
      <c r="I90" s="129"/>
      <c r="J90" s="129"/>
      <c r="K90" s="129"/>
      <c r="L90" s="129"/>
      <c r="M90" s="129"/>
      <c r="N90" s="227">
        <f>N119</f>
        <v>0</v>
      </c>
      <c r="O90" s="251"/>
      <c r="P90" s="251"/>
      <c r="Q90" s="251"/>
      <c r="R90" s="130"/>
    </row>
    <row r="91" spans="2:65" s="1" customFormat="1" ht="21.75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8"/>
    </row>
    <row r="92" spans="2:65" s="1" customFormat="1" ht="29.25" customHeight="1">
      <c r="B92" s="36"/>
      <c r="C92" s="123" t="s">
        <v>130</v>
      </c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248">
        <f>ROUND(N93+N94+N95+N96+N97+N98,2)</f>
        <v>0</v>
      </c>
      <c r="O92" s="252"/>
      <c r="P92" s="252"/>
      <c r="Q92" s="252"/>
      <c r="R92" s="38"/>
      <c r="T92" s="131"/>
      <c r="U92" s="132" t="s">
        <v>42</v>
      </c>
    </row>
    <row r="93" spans="2:65" s="1" customFormat="1" ht="18" customHeight="1">
      <c r="B93" s="133"/>
      <c r="C93" s="134"/>
      <c r="D93" s="228" t="s">
        <v>131</v>
      </c>
      <c r="E93" s="253"/>
      <c r="F93" s="253"/>
      <c r="G93" s="253"/>
      <c r="H93" s="253"/>
      <c r="I93" s="134"/>
      <c r="J93" s="134"/>
      <c r="K93" s="134"/>
      <c r="L93" s="134"/>
      <c r="M93" s="134"/>
      <c r="N93" s="226">
        <f>ROUND(N88*T93,2)</f>
        <v>0</v>
      </c>
      <c r="O93" s="254"/>
      <c r="P93" s="254"/>
      <c r="Q93" s="254"/>
      <c r="R93" s="136"/>
      <c r="S93" s="137"/>
      <c r="T93" s="138"/>
      <c r="U93" s="139" t="s">
        <v>43</v>
      </c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40" t="s">
        <v>132</v>
      </c>
      <c r="AZ93" s="137"/>
      <c r="BA93" s="137"/>
      <c r="BB93" s="137"/>
      <c r="BC93" s="137"/>
      <c r="BD93" s="137"/>
      <c r="BE93" s="141">
        <f t="shared" ref="BE93:BE98" si="0">IF(U93="základní",N93,0)</f>
        <v>0</v>
      </c>
      <c r="BF93" s="141">
        <f t="shared" ref="BF93:BF98" si="1">IF(U93="snížená",N93,0)</f>
        <v>0</v>
      </c>
      <c r="BG93" s="141">
        <f t="shared" ref="BG93:BG98" si="2">IF(U93="zákl. přenesená",N93,0)</f>
        <v>0</v>
      </c>
      <c r="BH93" s="141">
        <f t="shared" ref="BH93:BH98" si="3">IF(U93="sníž. přenesená",N93,0)</f>
        <v>0</v>
      </c>
      <c r="BI93" s="141">
        <f t="shared" ref="BI93:BI98" si="4">IF(U93="nulová",N93,0)</f>
        <v>0</v>
      </c>
      <c r="BJ93" s="140" t="s">
        <v>24</v>
      </c>
      <c r="BK93" s="137"/>
      <c r="BL93" s="137"/>
      <c r="BM93" s="137"/>
    </row>
    <row r="94" spans="2:65" s="1" customFormat="1" ht="18" customHeight="1">
      <c r="B94" s="133"/>
      <c r="C94" s="134"/>
      <c r="D94" s="228" t="s">
        <v>133</v>
      </c>
      <c r="E94" s="253"/>
      <c r="F94" s="253"/>
      <c r="G94" s="253"/>
      <c r="H94" s="253"/>
      <c r="I94" s="134"/>
      <c r="J94" s="134"/>
      <c r="K94" s="134"/>
      <c r="L94" s="134"/>
      <c r="M94" s="134"/>
      <c r="N94" s="226">
        <f>ROUND(N88*T94,2)</f>
        <v>0</v>
      </c>
      <c r="O94" s="254"/>
      <c r="P94" s="254"/>
      <c r="Q94" s="254"/>
      <c r="R94" s="136"/>
      <c r="S94" s="137"/>
      <c r="T94" s="138"/>
      <c r="U94" s="139" t="s">
        <v>43</v>
      </c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40" t="s">
        <v>132</v>
      </c>
      <c r="AZ94" s="137"/>
      <c r="BA94" s="137"/>
      <c r="BB94" s="137"/>
      <c r="BC94" s="137"/>
      <c r="BD94" s="137"/>
      <c r="BE94" s="141">
        <f t="shared" si="0"/>
        <v>0</v>
      </c>
      <c r="BF94" s="141">
        <f t="shared" si="1"/>
        <v>0</v>
      </c>
      <c r="BG94" s="141">
        <f t="shared" si="2"/>
        <v>0</v>
      </c>
      <c r="BH94" s="141">
        <f t="shared" si="3"/>
        <v>0</v>
      </c>
      <c r="BI94" s="141">
        <f t="shared" si="4"/>
        <v>0</v>
      </c>
      <c r="BJ94" s="140" t="s">
        <v>24</v>
      </c>
      <c r="BK94" s="137"/>
      <c r="BL94" s="137"/>
      <c r="BM94" s="137"/>
    </row>
    <row r="95" spans="2:65" s="1" customFormat="1" ht="18" customHeight="1">
      <c r="B95" s="133"/>
      <c r="C95" s="134"/>
      <c r="D95" s="228" t="s">
        <v>134</v>
      </c>
      <c r="E95" s="253"/>
      <c r="F95" s="253"/>
      <c r="G95" s="253"/>
      <c r="H95" s="253"/>
      <c r="I95" s="134"/>
      <c r="J95" s="134"/>
      <c r="K95" s="134"/>
      <c r="L95" s="134"/>
      <c r="M95" s="134"/>
      <c r="N95" s="226">
        <f>ROUND(N88*T95,2)</f>
        <v>0</v>
      </c>
      <c r="O95" s="254"/>
      <c r="P95" s="254"/>
      <c r="Q95" s="254"/>
      <c r="R95" s="136"/>
      <c r="S95" s="137"/>
      <c r="T95" s="138"/>
      <c r="U95" s="139" t="s">
        <v>43</v>
      </c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40" t="s">
        <v>132</v>
      </c>
      <c r="AZ95" s="137"/>
      <c r="BA95" s="137"/>
      <c r="BB95" s="137"/>
      <c r="BC95" s="137"/>
      <c r="BD95" s="137"/>
      <c r="BE95" s="141">
        <f t="shared" si="0"/>
        <v>0</v>
      </c>
      <c r="BF95" s="141">
        <f t="shared" si="1"/>
        <v>0</v>
      </c>
      <c r="BG95" s="141">
        <f t="shared" si="2"/>
        <v>0</v>
      </c>
      <c r="BH95" s="141">
        <f t="shared" si="3"/>
        <v>0</v>
      </c>
      <c r="BI95" s="141">
        <f t="shared" si="4"/>
        <v>0</v>
      </c>
      <c r="BJ95" s="140" t="s">
        <v>24</v>
      </c>
      <c r="BK95" s="137"/>
      <c r="BL95" s="137"/>
      <c r="BM95" s="137"/>
    </row>
    <row r="96" spans="2:65" s="1" customFormat="1" ht="18" customHeight="1">
      <c r="B96" s="133"/>
      <c r="C96" s="134"/>
      <c r="D96" s="228" t="s">
        <v>135</v>
      </c>
      <c r="E96" s="253"/>
      <c r="F96" s="253"/>
      <c r="G96" s="253"/>
      <c r="H96" s="253"/>
      <c r="I96" s="134"/>
      <c r="J96" s="134"/>
      <c r="K96" s="134"/>
      <c r="L96" s="134"/>
      <c r="M96" s="134"/>
      <c r="N96" s="226">
        <f>ROUND(N88*T96,2)</f>
        <v>0</v>
      </c>
      <c r="O96" s="254"/>
      <c r="P96" s="254"/>
      <c r="Q96" s="254"/>
      <c r="R96" s="136"/>
      <c r="S96" s="137"/>
      <c r="T96" s="138"/>
      <c r="U96" s="139" t="s">
        <v>43</v>
      </c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40" t="s">
        <v>132</v>
      </c>
      <c r="AZ96" s="137"/>
      <c r="BA96" s="137"/>
      <c r="BB96" s="137"/>
      <c r="BC96" s="137"/>
      <c r="BD96" s="137"/>
      <c r="BE96" s="141">
        <f t="shared" si="0"/>
        <v>0</v>
      </c>
      <c r="BF96" s="141">
        <f t="shared" si="1"/>
        <v>0</v>
      </c>
      <c r="BG96" s="141">
        <f t="shared" si="2"/>
        <v>0</v>
      </c>
      <c r="BH96" s="141">
        <f t="shared" si="3"/>
        <v>0</v>
      </c>
      <c r="BI96" s="141">
        <f t="shared" si="4"/>
        <v>0</v>
      </c>
      <c r="BJ96" s="140" t="s">
        <v>24</v>
      </c>
      <c r="BK96" s="137"/>
      <c r="BL96" s="137"/>
      <c r="BM96" s="137"/>
    </row>
    <row r="97" spans="2:65" s="1" customFormat="1" ht="18" customHeight="1">
      <c r="B97" s="133"/>
      <c r="C97" s="134"/>
      <c r="D97" s="228" t="s">
        <v>136</v>
      </c>
      <c r="E97" s="253"/>
      <c r="F97" s="253"/>
      <c r="G97" s="253"/>
      <c r="H97" s="253"/>
      <c r="I97" s="134"/>
      <c r="J97" s="134"/>
      <c r="K97" s="134"/>
      <c r="L97" s="134"/>
      <c r="M97" s="134"/>
      <c r="N97" s="226">
        <f>ROUND(N88*T97,2)</f>
        <v>0</v>
      </c>
      <c r="O97" s="254"/>
      <c r="P97" s="254"/>
      <c r="Q97" s="254"/>
      <c r="R97" s="136"/>
      <c r="S97" s="137"/>
      <c r="T97" s="138"/>
      <c r="U97" s="139" t="s">
        <v>43</v>
      </c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40" t="s">
        <v>132</v>
      </c>
      <c r="AZ97" s="137"/>
      <c r="BA97" s="137"/>
      <c r="BB97" s="137"/>
      <c r="BC97" s="137"/>
      <c r="BD97" s="137"/>
      <c r="BE97" s="141">
        <f t="shared" si="0"/>
        <v>0</v>
      </c>
      <c r="BF97" s="141">
        <f t="shared" si="1"/>
        <v>0</v>
      </c>
      <c r="BG97" s="141">
        <f t="shared" si="2"/>
        <v>0</v>
      </c>
      <c r="BH97" s="141">
        <f t="shared" si="3"/>
        <v>0</v>
      </c>
      <c r="BI97" s="141">
        <f t="shared" si="4"/>
        <v>0</v>
      </c>
      <c r="BJ97" s="140" t="s">
        <v>24</v>
      </c>
      <c r="BK97" s="137"/>
      <c r="BL97" s="137"/>
      <c r="BM97" s="137"/>
    </row>
    <row r="98" spans="2:65" s="1" customFormat="1" ht="18" customHeight="1">
      <c r="B98" s="133"/>
      <c r="C98" s="134"/>
      <c r="D98" s="135" t="s">
        <v>137</v>
      </c>
      <c r="E98" s="134"/>
      <c r="F98" s="134"/>
      <c r="G98" s="134"/>
      <c r="H98" s="134"/>
      <c r="I98" s="134"/>
      <c r="J98" s="134"/>
      <c r="K98" s="134"/>
      <c r="L98" s="134"/>
      <c r="M98" s="134"/>
      <c r="N98" s="226">
        <f>ROUND(N88*T98,2)</f>
        <v>0</v>
      </c>
      <c r="O98" s="254"/>
      <c r="P98" s="254"/>
      <c r="Q98" s="254"/>
      <c r="R98" s="136"/>
      <c r="S98" s="137"/>
      <c r="T98" s="142"/>
      <c r="U98" s="143" t="s">
        <v>43</v>
      </c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40" t="s">
        <v>138</v>
      </c>
      <c r="AZ98" s="137"/>
      <c r="BA98" s="137"/>
      <c r="BB98" s="137"/>
      <c r="BC98" s="137"/>
      <c r="BD98" s="137"/>
      <c r="BE98" s="141">
        <f t="shared" si="0"/>
        <v>0</v>
      </c>
      <c r="BF98" s="141">
        <f t="shared" si="1"/>
        <v>0</v>
      </c>
      <c r="BG98" s="141">
        <f t="shared" si="2"/>
        <v>0</v>
      </c>
      <c r="BH98" s="141">
        <f t="shared" si="3"/>
        <v>0</v>
      </c>
      <c r="BI98" s="141">
        <f t="shared" si="4"/>
        <v>0</v>
      </c>
      <c r="BJ98" s="140" t="s">
        <v>24</v>
      </c>
      <c r="BK98" s="137"/>
      <c r="BL98" s="137"/>
      <c r="BM98" s="137"/>
    </row>
    <row r="99" spans="2:65" s="1" customFormat="1" ht="13.5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8"/>
    </row>
    <row r="100" spans="2:65" s="1" customFormat="1" ht="29.25" customHeight="1">
      <c r="B100" s="36"/>
      <c r="C100" s="114" t="s">
        <v>106</v>
      </c>
      <c r="D100" s="115"/>
      <c r="E100" s="115"/>
      <c r="F100" s="115"/>
      <c r="G100" s="115"/>
      <c r="H100" s="115"/>
      <c r="I100" s="115"/>
      <c r="J100" s="115"/>
      <c r="K100" s="115"/>
      <c r="L100" s="232">
        <f>ROUND(SUM(N88+N92),2)</f>
        <v>0</v>
      </c>
      <c r="M100" s="232"/>
      <c r="N100" s="232"/>
      <c r="O100" s="232"/>
      <c r="P100" s="232"/>
      <c r="Q100" s="232"/>
      <c r="R100" s="38"/>
    </row>
    <row r="101" spans="2:65" s="1" customFormat="1" ht="6.95" customHeight="1"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2"/>
    </row>
    <row r="105" spans="2:65" s="1" customFormat="1" ht="6.95" customHeight="1"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5"/>
    </row>
    <row r="106" spans="2:65" s="1" customFormat="1" ht="36.950000000000003" customHeight="1">
      <c r="B106" s="36"/>
      <c r="C106" s="192" t="s">
        <v>139</v>
      </c>
      <c r="D106" s="237"/>
      <c r="E106" s="237"/>
      <c r="F106" s="237"/>
      <c r="G106" s="237"/>
      <c r="H106" s="237"/>
      <c r="I106" s="237"/>
      <c r="J106" s="237"/>
      <c r="K106" s="237"/>
      <c r="L106" s="237"/>
      <c r="M106" s="237"/>
      <c r="N106" s="237"/>
      <c r="O106" s="237"/>
      <c r="P106" s="237"/>
      <c r="Q106" s="237"/>
      <c r="R106" s="38"/>
    </row>
    <row r="107" spans="2:65" s="1" customFormat="1" ht="6.95" customHeight="1"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8"/>
    </row>
    <row r="108" spans="2:65" s="1" customFormat="1" ht="30" customHeight="1">
      <c r="B108" s="36"/>
      <c r="C108" s="31" t="s">
        <v>19</v>
      </c>
      <c r="D108" s="37"/>
      <c r="E108" s="37"/>
      <c r="F108" s="235" t="str">
        <f>F6</f>
        <v>Vltava, ř. km 317,922, Vyšší Brod - rekonstrukce jezu</v>
      </c>
      <c r="G108" s="236"/>
      <c r="H108" s="236"/>
      <c r="I108" s="236"/>
      <c r="J108" s="236"/>
      <c r="K108" s="236"/>
      <c r="L108" s="236"/>
      <c r="M108" s="236"/>
      <c r="N108" s="236"/>
      <c r="O108" s="236"/>
      <c r="P108" s="236"/>
      <c r="Q108" s="37"/>
      <c r="R108" s="38"/>
    </row>
    <row r="109" spans="2:65" s="1" customFormat="1" ht="36.950000000000003" customHeight="1">
      <c r="B109" s="36"/>
      <c r="C109" s="70" t="s">
        <v>114</v>
      </c>
      <c r="D109" s="37"/>
      <c r="E109" s="37"/>
      <c r="F109" s="212" t="str">
        <f>F7</f>
        <v>2751e - Ostatní náklady</v>
      </c>
      <c r="G109" s="237"/>
      <c r="H109" s="237"/>
      <c r="I109" s="237"/>
      <c r="J109" s="237"/>
      <c r="K109" s="237"/>
      <c r="L109" s="237"/>
      <c r="M109" s="237"/>
      <c r="N109" s="237"/>
      <c r="O109" s="237"/>
      <c r="P109" s="237"/>
      <c r="Q109" s="37"/>
      <c r="R109" s="38"/>
    </row>
    <row r="110" spans="2:65" s="1" customFormat="1" ht="6.95" customHeight="1"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8"/>
    </row>
    <row r="111" spans="2:65" s="1" customFormat="1" ht="18" customHeight="1">
      <c r="B111" s="36"/>
      <c r="C111" s="31" t="s">
        <v>25</v>
      </c>
      <c r="D111" s="37"/>
      <c r="E111" s="37"/>
      <c r="F111" s="29" t="str">
        <f>F9</f>
        <v xml:space="preserve"> </v>
      </c>
      <c r="G111" s="37"/>
      <c r="H111" s="37"/>
      <c r="I111" s="37"/>
      <c r="J111" s="37"/>
      <c r="K111" s="31" t="s">
        <v>27</v>
      </c>
      <c r="L111" s="37"/>
      <c r="M111" s="239" t="str">
        <f>IF(O9="","",O9)</f>
        <v/>
      </c>
      <c r="N111" s="239"/>
      <c r="O111" s="239"/>
      <c r="P111" s="239"/>
      <c r="Q111" s="37"/>
      <c r="R111" s="38"/>
    </row>
    <row r="112" spans="2:65" s="1" customFormat="1" ht="6.95" customHeight="1"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8"/>
    </row>
    <row r="113" spans="2:65" s="1" customFormat="1">
      <c r="B113" s="36"/>
      <c r="C113" s="31" t="s">
        <v>30</v>
      </c>
      <c r="D113" s="37"/>
      <c r="E113" s="37"/>
      <c r="F113" s="29" t="str">
        <f>E12</f>
        <v xml:space="preserve"> </v>
      </c>
      <c r="G113" s="37"/>
      <c r="H113" s="37"/>
      <c r="I113" s="37"/>
      <c r="J113" s="37"/>
      <c r="K113" s="31" t="s">
        <v>35</v>
      </c>
      <c r="L113" s="37"/>
      <c r="M113" s="196" t="str">
        <f>E18</f>
        <v xml:space="preserve"> </v>
      </c>
      <c r="N113" s="196"/>
      <c r="O113" s="196"/>
      <c r="P113" s="196"/>
      <c r="Q113" s="196"/>
      <c r="R113" s="38"/>
    </row>
    <row r="114" spans="2:65" s="1" customFormat="1" ht="14.45" customHeight="1">
      <c r="B114" s="36"/>
      <c r="C114" s="31" t="s">
        <v>33</v>
      </c>
      <c r="D114" s="37"/>
      <c r="E114" s="37"/>
      <c r="F114" s="29" t="str">
        <f>IF(E15="","",E15)</f>
        <v>Vyplň údaj</v>
      </c>
      <c r="G114" s="37"/>
      <c r="H114" s="37"/>
      <c r="I114" s="37"/>
      <c r="J114" s="37"/>
      <c r="K114" s="31" t="s">
        <v>37</v>
      </c>
      <c r="L114" s="37"/>
      <c r="M114" s="196">
        <f>E21</f>
        <v>0</v>
      </c>
      <c r="N114" s="196"/>
      <c r="O114" s="196"/>
      <c r="P114" s="196"/>
      <c r="Q114" s="196"/>
      <c r="R114" s="38"/>
    </row>
    <row r="115" spans="2:65" s="1" customFormat="1" ht="10.35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5" s="8" customFormat="1" ht="29.25" customHeight="1">
      <c r="B116" s="144"/>
      <c r="C116" s="145" t="s">
        <v>140</v>
      </c>
      <c r="D116" s="146" t="s">
        <v>141</v>
      </c>
      <c r="E116" s="146" t="s">
        <v>60</v>
      </c>
      <c r="F116" s="255" t="s">
        <v>142</v>
      </c>
      <c r="G116" s="255"/>
      <c r="H116" s="255"/>
      <c r="I116" s="255"/>
      <c r="J116" s="146" t="s">
        <v>143</v>
      </c>
      <c r="K116" s="146" t="s">
        <v>144</v>
      </c>
      <c r="L116" s="255" t="s">
        <v>145</v>
      </c>
      <c r="M116" s="255"/>
      <c r="N116" s="255" t="s">
        <v>119</v>
      </c>
      <c r="O116" s="255"/>
      <c r="P116" s="255"/>
      <c r="Q116" s="256"/>
      <c r="R116" s="147"/>
      <c r="T116" s="77" t="s">
        <v>146</v>
      </c>
      <c r="U116" s="78" t="s">
        <v>42</v>
      </c>
      <c r="V116" s="78" t="s">
        <v>147</v>
      </c>
      <c r="W116" s="78" t="s">
        <v>148</v>
      </c>
      <c r="X116" s="78" t="s">
        <v>149</v>
      </c>
      <c r="Y116" s="78" t="s">
        <v>150</v>
      </c>
      <c r="Z116" s="78" t="s">
        <v>151</v>
      </c>
      <c r="AA116" s="79" t="s">
        <v>152</v>
      </c>
    </row>
    <row r="117" spans="2:65" s="1" customFormat="1" ht="29.25" customHeight="1">
      <c r="B117" s="36"/>
      <c r="C117" s="81" t="s">
        <v>116</v>
      </c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269">
        <f>BK117</f>
        <v>0</v>
      </c>
      <c r="O117" s="270"/>
      <c r="P117" s="270"/>
      <c r="Q117" s="270"/>
      <c r="R117" s="38"/>
      <c r="T117" s="80"/>
      <c r="U117" s="52"/>
      <c r="V117" s="52"/>
      <c r="W117" s="148">
        <f>W118+W126</f>
        <v>0</v>
      </c>
      <c r="X117" s="52"/>
      <c r="Y117" s="148">
        <f>Y118+Y126</f>
        <v>0</v>
      </c>
      <c r="Z117" s="52"/>
      <c r="AA117" s="149">
        <f>AA118+AA126</f>
        <v>0</v>
      </c>
      <c r="AT117" s="20" t="s">
        <v>77</v>
      </c>
      <c r="AU117" s="20" t="s">
        <v>121</v>
      </c>
      <c r="BK117" s="150">
        <f>BK118+BK126</f>
        <v>0</v>
      </c>
    </row>
    <row r="118" spans="2:65" s="9" customFormat="1" ht="37.35" customHeight="1">
      <c r="B118" s="151"/>
      <c r="C118" s="152"/>
      <c r="D118" s="153" t="s">
        <v>352</v>
      </c>
      <c r="E118" s="153"/>
      <c r="F118" s="153"/>
      <c r="G118" s="153"/>
      <c r="H118" s="153"/>
      <c r="I118" s="153"/>
      <c r="J118" s="153"/>
      <c r="K118" s="153"/>
      <c r="L118" s="153"/>
      <c r="M118" s="153"/>
      <c r="N118" s="271">
        <f>BK118</f>
        <v>0</v>
      </c>
      <c r="O118" s="249"/>
      <c r="P118" s="249"/>
      <c r="Q118" s="249"/>
      <c r="R118" s="154"/>
      <c r="T118" s="155"/>
      <c r="U118" s="152"/>
      <c r="V118" s="152"/>
      <c r="W118" s="156">
        <f>W119</f>
        <v>0</v>
      </c>
      <c r="X118" s="152"/>
      <c r="Y118" s="156">
        <f>Y119</f>
        <v>0</v>
      </c>
      <c r="Z118" s="152"/>
      <c r="AA118" s="157">
        <f>AA119</f>
        <v>0</v>
      </c>
      <c r="AR118" s="158" t="s">
        <v>24</v>
      </c>
      <c r="AT118" s="159" t="s">
        <v>77</v>
      </c>
      <c r="AU118" s="159" t="s">
        <v>78</v>
      </c>
      <c r="AY118" s="158" t="s">
        <v>153</v>
      </c>
      <c r="BK118" s="160">
        <f>BK119</f>
        <v>0</v>
      </c>
    </row>
    <row r="119" spans="2:65" s="9" customFormat="1" ht="19.899999999999999" customHeight="1">
      <c r="B119" s="151"/>
      <c r="C119" s="152"/>
      <c r="D119" s="161" t="s">
        <v>353</v>
      </c>
      <c r="E119" s="161"/>
      <c r="F119" s="161"/>
      <c r="G119" s="161"/>
      <c r="H119" s="161"/>
      <c r="I119" s="161"/>
      <c r="J119" s="161"/>
      <c r="K119" s="161"/>
      <c r="L119" s="161"/>
      <c r="M119" s="161"/>
      <c r="N119" s="272">
        <f>BK119</f>
        <v>0</v>
      </c>
      <c r="O119" s="273"/>
      <c r="P119" s="273"/>
      <c r="Q119" s="273"/>
      <c r="R119" s="154"/>
      <c r="T119" s="155"/>
      <c r="U119" s="152"/>
      <c r="V119" s="152"/>
      <c r="W119" s="156">
        <f>SUM(W120:W125)</f>
        <v>0</v>
      </c>
      <c r="X119" s="152"/>
      <c r="Y119" s="156">
        <f>SUM(Y120:Y125)</f>
        <v>0</v>
      </c>
      <c r="Z119" s="152"/>
      <c r="AA119" s="157">
        <f>SUM(AA120:AA125)</f>
        <v>0</v>
      </c>
      <c r="AR119" s="158" t="s">
        <v>24</v>
      </c>
      <c r="AT119" s="159" t="s">
        <v>77</v>
      </c>
      <c r="AU119" s="159" t="s">
        <v>24</v>
      </c>
      <c r="AY119" s="158" t="s">
        <v>153</v>
      </c>
      <c r="BK119" s="160">
        <f>SUM(BK120:BK125)</f>
        <v>0</v>
      </c>
    </row>
    <row r="120" spans="2:65" s="1" customFormat="1" ht="16.5" customHeight="1">
      <c r="B120" s="133"/>
      <c r="C120" s="162" t="s">
        <v>24</v>
      </c>
      <c r="D120" s="162" t="s">
        <v>154</v>
      </c>
      <c r="E120" s="163" t="s">
        <v>331</v>
      </c>
      <c r="F120" s="257" t="s">
        <v>354</v>
      </c>
      <c r="G120" s="257"/>
      <c r="H120" s="257"/>
      <c r="I120" s="257"/>
      <c r="J120" s="164" t="s">
        <v>275</v>
      </c>
      <c r="K120" s="165">
        <v>1</v>
      </c>
      <c r="L120" s="258">
        <v>0</v>
      </c>
      <c r="M120" s="258"/>
      <c r="N120" s="259">
        <f t="shared" ref="N120:N125" si="5">ROUND(L120*K120,2)</f>
        <v>0</v>
      </c>
      <c r="O120" s="259"/>
      <c r="P120" s="259"/>
      <c r="Q120" s="259"/>
      <c r="R120" s="136"/>
      <c r="T120" s="166" t="s">
        <v>5</v>
      </c>
      <c r="U120" s="45" t="s">
        <v>43</v>
      </c>
      <c r="V120" s="37"/>
      <c r="W120" s="167">
        <f t="shared" ref="W120:W125" si="6">V120*K120</f>
        <v>0</v>
      </c>
      <c r="X120" s="167">
        <v>0</v>
      </c>
      <c r="Y120" s="167">
        <f t="shared" ref="Y120:Y125" si="7">X120*K120</f>
        <v>0</v>
      </c>
      <c r="Z120" s="167">
        <v>0</v>
      </c>
      <c r="AA120" s="168">
        <f t="shared" ref="AA120:AA125" si="8">Z120*K120</f>
        <v>0</v>
      </c>
      <c r="AR120" s="20" t="s">
        <v>158</v>
      </c>
      <c r="AT120" s="20" t="s">
        <v>154</v>
      </c>
      <c r="AU120" s="20" t="s">
        <v>112</v>
      </c>
      <c r="AY120" s="20" t="s">
        <v>153</v>
      </c>
      <c r="BE120" s="107">
        <f t="shared" ref="BE120:BE125" si="9">IF(U120="základní",N120,0)</f>
        <v>0</v>
      </c>
      <c r="BF120" s="107">
        <f t="shared" ref="BF120:BF125" si="10">IF(U120="snížená",N120,0)</f>
        <v>0</v>
      </c>
      <c r="BG120" s="107">
        <f t="shared" ref="BG120:BG125" si="11">IF(U120="zákl. přenesená",N120,0)</f>
        <v>0</v>
      </c>
      <c r="BH120" s="107">
        <f t="shared" ref="BH120:BH125" si="12">IF(U120="sníž. přenesená",N120,0)</f>
        <v>0</v>
      </c>
      <c r="BI120" s="107">
        <f t="shared" ref="BI120:BI125" si="13">IF(U120="nulová",N120,0)</f>
        <v>0</v>
      </c>
      <c r="BJ120" s="20" t="s">
        <v>24</v>
      </c>
      <c r="BK120" s="107">
        <f t="shared" ref="BK120:BK125" si="14">ROUND(L120*K120,2)</f>
        <v>0</v>
      </c>
      <c r="BL120" s="20" t="s">
        <v>158</v>
      </c>
      <c r="BM120" s="20" t="s">
        <v>355</v>
      </c>
    </row>
    <row r="121" spans="2:65" s="1" customFormat="1" ht="16.5" customHeight="1">
      <c r="B121" s="133"/>
      <c r="C121" s="162" t="s">
        <v>112</v>
      </c>
      <c r="D121" s="162" t="s">
        <v>154</v>
      </c>
      <c r="E121" s="163" t="s">
        <v>333</v>
      </c>
      <c r="F121" s="257" t="s">
        <v>356</v>
      </c>
      <c r="G121" s="257"/>
      <c r="H121" s="257"/>
      <c r="I121" s="257"/>
      <c r="J121" s="164" t="s">
        <v>275</v>
      </c>
      <c r="K121" s="165">
        <v>1</v>
      </c>
      <c r="L121" s="258">
        <v>0</v>
      </c>
      <c r="M121" s="258"/>
      <c r="N121" s="259">
        <f t="shared" si="5"/>
        <v>0</v>
      </c>
      <c r="O121" s="259"/>
      <c r="P121" s="259"/>
      <c r="Q121" s="259"/>
      <c r="R121" s="136"/>
      <c r="T121" s="166" t="s">
        <v>5</v>
      </c>
      <c r="U121" s="45" t="s">
        <v>43</v>
      </c>
      <c r="V121" s="37"/>
      <c r="W121" s="167">
        <f t="shared" si="6"/>
        <v>0</v>
      </c>
      <c r="X121" s="167">
        <v>0</v>
      </c>
      <c r="Y121" s="167">
        <f t="shared" si="7"/>
        <v>0</v>
      </c>
      <c r="Z121" s="167">
        <v>0</v>
      </c>
      <c r="AA121" s="168">
        <f t="shared" si="8"/>
        <v>0</v>
      </c>
      <c r="AR121" s="20" t="s">
        <v>158</v>
      </c>
      <c r="AT121" s="20" t="s">
        <v>154</v>
      </c>
      <c r="AU121" s="20" t="s">
        <v>112</v>
      </c>
      <c r="AY121" s="20" t="s">
        <v>153</v>
      </c>
      <c r="BE121" s="107">
        <f t="shared" si="9"/>
        <v>0</v>
      </c>
      <c r="BF121" s="107">
        <f t="shared" si="10"/>
        <v>0</v>
      </c>
      <c r="BG121" s="107">
        <f t="shared" si="11"/>
        <v>0</v>
      </c>
      <c r="BH121" s="107">
        <f t="shared" si="12"/>
        <v>0</v>
      </c>
      <c r="BI121" s="107">
        <f t="shared" si="13"/>
        <v>0</v>
      </c>
      <c r="BJ121" s="20" t="s">
        <v>24</v>
      </c>
      <c r="BK121" s="107">
        <f t="shared" si="14"/>
        <v>0</v>
      </c>
      <c r="BL121" s="20" t="s">
        <v>158</v>
      </c>
      <c r="BM121" s="20" t="s">
        <v>357</v>
      </c>
    </row>
    <row r="122" spans="2:65" s="1" customFormat="1" ht="16.5" customHeight="1">
      <c r="B122" s="133"/>
      <c r="C122" s="162" t="s">
        <v>167</v>
      </c>
      <c r="D122" s="162" t="s">
        <v>154</v>
      </c>
      <c r="E122" s="163" t="s">
        <v>336</v>
      </c>
      <c r="F122" s="257" t="s">
        <v>358</v>
      </c>
      <c r="G122" s="257"/>
      <c r="H122" s="257"/>
      <c r="I122" s="257"/>
      <c r="J122" s="164" t="s">
        <v>275</v>
      </c>
      <c r="K122" s="165">
        <v>1</v>
      </c>
      <c r="L122" s="258">
        <v>0</v>
      </c>
      <c r="M122" s="258"/>
      <c r="N122" s="259">
        <f t="shared" si="5"/>
        <v>0</v>
      </c>
      <c r="O122" s="259"/>
      <c r="P122" s="259"/>
      <c r="Q122" s="259"/>
      <c r="R122" s="136"/>
      <c r="T122" s="166" t="s">
        <v>5</v>
      </c>
      <c r="U122" s="45" t="s">
        <v>43</v>
      </c>
      <c r="V122" s="37"/>
      <c r="W122" s="167">
        <f t="shared" si="6"/>
        <v>0</v>
      </c>
      <c r="X122" s="167">
        <v>0</v>
      </c>
      <c r="Y122" s="167">
        <f t="shared" si="7"/>
        <v>0</v>
      </c>
      <c r="Z122" s="167">
        <v>0</v>
      </c>
      <c r="AA122" s="168">
        <f t="shared" si="8"/>
        <v>0</v>
      </c>
      <c r="AR122" s="20" t="s">
        <v>158</v>
      </c>
      <c r="AT122" s="20" t="s">
        <v>154</v>
      </c>
      <c r="AU122" s="20" t="s">
        <v>112</v>
      </c>
      <c r="AY122" s="20" t="s">
        <v>153</v>
      </c>
      <c r="BE122" s="107">
        <f t="shared" si="9"/>
        <v>0</v>
      </c>
      <c r="BF122" s="107">
        <f t="shared" si="10"/>
        <v>0</v>
      </c>
      <c r="BG122" s="107">
        <f t="shared" si="11"/>
        <v>0</v>
      </c>
      <c r="BH122" s="107">
        <f t="shared" si="12"/>
        <v>0</v>
      </c>
      <c r="BI122" s="107">
        <f t="shared" si="13"/>
        <v>0</v>
      </c>
      <c r="BJ122" s="20" t="s">
        <v>24</v>
      </c>
      <c r="BK122" s="107">
        <f t="shared" si="14"/>
        <v>0</v>
      </c>
      <c r="BL122" s="20" t="s">
        <v>158</v>
      </c>
      <c r="BM122" s="20" t="s">
        <v>359</v>
      </c>
    </row>
    <row r="123" spans="2:65" s="1" customFormat="1" ht="25.5" customHeight="1">
      <c r="B123" s="133"/>
      <c r="C123" s="162" t="s">
        <v>158</v>
      </c>
      <c r="D123" s="162" t="s">
        <v>154</v>
      </c>
      <c r="E123" s="163" t="s">
        <v>339</v>
      </c>
      <c r="F123" s="257" t="s">
        <v>360</v>
      </c>
      <c r="G123" s="257"/>
      <c r="H123" s="257"/>
      <c r="I123" s="257"/>
      <c r="J123" s="164" t="s">
        <v>275</v>
      </c>
      <c r="K123" s="165">
        <v>1</v>
      </c>
      <c r="L123" s="258">
        <v>0</v>
      </c>
      <c r="M123" s="258"/>
      <c r="N123" s="259">
        <f t="shared" si="5"/>
        <v>0</v>
      </c>
      <c r="O123" s="259"/>
      <c r="P123" s="259"/>
      <c r="Q123" s="259"/>
      <c r="R123" s="136"/>
      <c r="T123" s="166" t="s">
        <v>5</v>
      </c>
      <c r="U123" s="45" t="s">
        <v>43</v>
      </c>
      <c r="V123" s="37"/>
      <c r="W123" s="167">
        <f t="shared" si="6"/>
        <v>0</v>
      </c>
      <c r="X123" s="167">
        <v>0</v>
      </c>
      <c r="Y123" s="167">
        <f t="shared" si="7"/>
        <v>0</v>
      </c>
      <c r="Z123" s="167">
        <v>0</v>
      </c>
      <c r="AA123" s="168">
        <f t="shared" si="8"/>
        <v>0</v>
      </c>
      <c r="AR123" s="20" t="s">
        <v>158</v>
      </c>
      <c r="AT123" s="20" t="s">
        <v>154</v>
      </c>
      <c r="AU123" s="20" t="s">
        <v>112</v>
      </c>
      <c r="AY123" s="20" t="s">
        <v>153</v>
      </c>
      <c r="BE123" s="107">
        <f t="shared" si="9"/>
        <v>0</v>
      </c>
      <c r="BF123" s="107">
        <f t="shared" si="10"/>
        <v>0</v>
      </c>
      <c r="BG123" s="107">
        <f t="shared" si="11"/>
        <v>0</v>
      </c>
      <c r="BH123" s="107">
        <f t="shared" si="12"/>
        <v>0</v>
      </c>
      <c r="BI123" s="107">
        <f t="shared" si="13"/>
        <v>0</v>
      </c>
      <c r="BJ123" s="20" t="s">
        <v>24</v>
      </c>
      <c r="BK123" s="107">
        <f t="shared" si="14"/>
        <v>0</v>
      </c>
      <c r="BL123" s="20" t="s">
        <v>158</v>
      </c>
      <c r="BM123" s="20" t="s">
        <v>361</v>
      </c>
    </row>
    <row r="124" spans="2:65" s="1" customFormat="1" ht="25.5" customHeight="1">
      <c r="B124" s="133"/>
      <c r="C124" s="162" t="s">
        <v>177</v>
      </c>
      <c r="D124" s="162" t="s">
        <v>154</v>
      </c>
      <c r="E124" s="163" t="s">
        <v>342</v>
      </c>
      <c r="F124" s="257" t="s">
        <v>362</v>
      </c>
      <c r="G124" s="257"/>
      <c r="H124" s="257"/>
      <c r="I124" s="257"/>
      <c r="J124" s="164" t="s">
        <v>275</v>
      </c>
      <c r="K124" s="165">
        <v>1</v>
      </c>
      <c r="L124" s="258">
        <v>0</v>
      </c>
      <c r="M124" s="258"/>
      <c r="N124" s="259">
        <f t="shared" si="5"/>
        <v>0</v>
      </c>
      <c r="O124" s="259"/>
      <c r="P124" s="259"/>
      <c r="Q124" s="259"/>
      <c r="R124" s="136"/>
      <c r="T124" s="166" t="s">
        <v>5</v>
      </c>
      <c r="U124" s="45" t="s">
        <v>43</v>
      </c>
      <c r="V124" s="37"/>
      <c r="W124" s="167">
        <f t="shared" si="6"/>
        <v>0</v>
      </c>
      <c r="X124" s="167">
        <v>0</v>
      </c>
      <c r="Y124" s="167">
        <f t="shared" si="7"/>
        <v>0</v>
      </c>
      <c r="Z124" s="167">
        <v>0</v>
      </c>
      <c r="AA124" s="168">
        <f t="shared" si="8"/>
        <v>0</v>
      </c>
      <c r="AR124" s="20" t="s">
        <v>158</v>
      </c>
      <c r="AT124" s="20" t="s">
        <v>154</v>
      </c>
      <c r="AU124" s="20" t="s">
        <v>112</v>
      </c>
      <c r="AY124" s="20" t="s">
        <v>153</v>
      </c>
      <c r="BE124" s="107">
        <f t="shared" si="9"/>
        <v>0</v>
      </c>
      <c r="BF124" s="107">
        <f t="shared" si="10"/>
        <v>0</v>
      </c>
      <c r="BG124" s="107">
        <f t="shared" si="11"/>
        <v>0</v>
      </c>
      <c r="BH124" s="107">
        <f t="shared" si="12"/>
        <v>0</v>
      </c>
      <c r="BI124" s="107">
        <f t="shared" si="13"/>
        <v>0</v>
      </c>
      <c r="BJ124" s="20" t="s">
        <v>24</v>
      </c>
      <c r="BK124" s="107">
        <f t="shared" si="14"/>
        <v>0</v>
      </c>
      <c r="BL124" s="20" t="s">
        <v>158</v>
      </c>
      <c r="BM124" s="20" t="s">
        <v>363</v>
      </c>
    </row>
    <row r="125" spans="2:65" s="1" customFormat="1" ht="16.5" customHeight="1">
      <c r="B125" s="133"/>
      <c r="C125" s="162" t="s">
        <v>184</v>
      </c>
      <c r="D125" s="162" t="s">
        <v>154</v>
      </c>
      <c r="E125" s="163" t="s">
        <v>345</v>
      </c>
      <c r="F125" s="257" t="s">
        <v>364</v>
      </c>
      <c r="G125" s="257"/>
      <c r="H125" s="257"/>
      <c r="I125" s="257"/>
      <c r="J125" s="164" t="s">
        <v>275</v>
      </c>
      <c r="K125" s="165">
        <v>1</v>
      </c>
      <c r="L125" s="258">
        <v>0</v>
      </c>
      <c r="M125" s="258"/>
      <c r="N125" s="259">
        <f t="shared" si="5"/>
        <v>0</v>
      </c>
      <c r="O125" s="259"/>
      <c r="P125" s="259"/>
      <c r="Q125" s="259"/>
      <c r="R125" s="136"/>
      <c r="T125" s="166" t="s">
        <v>5</v>
      </c>
      <c r="U125" s="45" t="s">
        <v>43</v>
      </c>
      <c r="V125" s="37"/>
      <c r="W125" s="167">
        <f t="shared" si="6"/>
        <v>0</v>
      </c>
      <c r="X125" s="167">
        <v>0</v>
      </c>
      <c r="Y125" s="167">
        <f t="shared" si="7"/>
        <v>0</v>
      </c>
      <c r="Z125" s="167">
        <v>0</v>
      </c>
      <c r="AA125" s="168">
        <f t="shared" si="8"/>
        <v>0</v>
      </c>
      <c r="AR125" s="20" t="s">
        <v>158</v>
      </c>
      <c r="AT125" s="20" t="s">
        <v>154</v>
      </c>
      <c r="AU125" s="20" t="s">
        <v>112</v>
      </c>
      <c r="AY125" s="20" t="s">
        <v>153</v>
      </c>
      <c r="BE125" s="107">
        <f t="shared" si="9"/>
        <v>0</v>
      </c>
      <c r="BF125" s="107">
        <f t="shared" si="10"/>
        <v>0</v>
      </c>
      <c r="BG125" s="107">
        <f t="shared" si="11"/>
        <v>0</v>
      </c>
      <c r="BH125" s="107">
        <f t="shared" si="12"/>
        <v>0</v>
      </c>
      <c r="BI125" s="107">
        <f t="shared" si="13"/>
        <v>0</v>
      </c>
      <c r="BJ125" s="20" t="s">
        <v>24</v>
      </c>
      <c r="BK125" s="107">
        <f t="shared" si="14"/>
        <v>0</v>
      </c>
      <c r="BL125" s="20" t="s">
        <v>158</v>
      </c>
      <c r="BM125" s="20" t="s">
        <v>365</v>
      </c>
    </row>
    <row r="126" spans="2:65" s="1" customFormat="1" ht="49.9" customHeight="1">
      <c r="B126" s="36"/>
      <c r="C126" s="37"/>
      <c r="D126" s="153" t="s">
        <v>251</v>
      </c>
      <c r="E126" s="37"/>
      <c r="F126" s="37"/>
      <c r="G126" s="37"/>
      <c r="H126" s="37"/>
      <c r="I126" s="37"/>
      <c r="J126" s="37"/>
      <c r="K126" s="37"/>
      <c r="L126" s="37"/>
      <c r="M126" s="37"/>
      <c r="N126" s="279">
        <f>BK126</f>
        <v>0</v>
      </c>
      <c r="O126" s="280"/>
      <c r="P126" s="280"/>
      <c r="Q126" s="280"/>
      <c r="R126" s="38"/>
      <c r="T126" s="189"/>
      <c r="U126" s="57"/>
      <c r="V126" s="57"/>
      <c r="W126" s="57"/>
      <c r="X126" s="57"/>
      <c r="Y126" s="57"/>
      <c r="Z126" s="57"/>
      <c r="AA126" s="59"/>
      <c r="AT126" s="20" t="s">
        <v>77</v>
      </c>
      <c r="AU126" s="20" t="s">
        <v>78</v>
      </c>
      <c r="AY126" s="20" t="s">
        <v>252</v>
      </c>
      <c r="BK126" s="107">
        <v>0</v>
      </c>
    </row>
    <row r="127" spans="2:65" s="1" customFormat="1" ht="6.95" customHeight="1"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2"/>
    </row>
  </sheetData>
  <mergeCells count="86">
    <mergeCell ref="N126:Q126"/>
    <mergeCell ref="H1:K1"/>
    <mergeCell ref="S2:AC2"/>
    <mergeCell ref="F125:I125"/>
    <mergeCell ref="L125:M125"/>
    <mergeCell ref="N125:Q125"/>
    <mergeCell ref="N117:Q117"/>
    <mergeCell ref="N118:Q118"/>
    <mergeCell ref="N119:Q119"/>
    <mergeCell ref="F123:I123"/>
    <mergeCell ref="L123:M123"/>
    <mergeCell ref="N123:Q123"/>
    <mergeCell ref="F124:I124"/>
    <mergeCell ref="L124:M124"/>
    <mergeCell ref="N124:Q124"/>
    <mergeCell ref="F121:I121"/>
    <mergeCell ref="L121:M121"/>
    <mergeCell ref="N121:Q121"/>
    <mergeCell ref="F122:I122"/>
    <mergeCell ref="L122:M122"/>
    <mergeCell ref="N122:Q122"/>
    <mergeCell ref="F116:I116"/>
    <mergeCell ref="L116:M116"/>
    <mergeCell ref="N116:Q116"/>
    <mergeCell ref="F120:I120"/>
    <mergeCell ref="L120:M120"/>
    <mergeCell ref="N120:Q120"/>
    <mergeCell ref="F108:P108"/>
    <mergeCell ref="F109:P109"/>
    <mergeCell ref="M111:P111"/>
    <mergeCell ref="M113:Q113"/>
    <mergeCell ref="M114:Q114"/>
    <mergeCell ref="D97:H97"/>
    <mergeCell ref="N97:Q97"/>
    <mergeCell ref="N98:Q98"/>
    <mergeCell ref="L100:Q100"/>
    <mergeCell ref="C106:Q106"/>
    <mergeCell ref="D94:H94"/>
    <mergeCell ref="N94:Q94"/>
    <mergeCell ref="D95:H95"/>
    <mergeCell ref="N95:Q95"/>
    <mergeCell ref="D96:H96"/>
    <mergeCell ref="N96:Q96"/>
    <mergeCell ref="N88:Q88"/>
    <mergeCell ref="N89:Q89"/>
    <mergeCell ref="N90:Q90"/>
    <mergeCell ref="N92:Q92"/>
    <mergeCell ref="D93:H93"/>
    <mergeCell ref="N93:Q93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2751a - SO 01  Oprava vor...</vt:lpstr>
      <vt:lpstr>2751b - SO 02  Oprava jez...</vt:lpstr>
      <vt:lpstr>2751c - SO 03  Stavba pro...</vt:lpstr>
      <vt:lpstr>2751d - Vedlejší náklady</vt:lpstr>
      <vt:lpstr>2751e - Ostatní náklady</vt:lpstr>
      <vt:lpstr>'2751a - SO 01  Oprava vor...'!Názvy_tisku</vt:lpstr>
      <vt:lpstr>'2751b - SO 02  Oprava jez...'!Názvy_tisku</vt:lpstr>
      <vt:lpstr>'2751c - SO 03  Stavba pro...'!Názvy_tisku</vt:lpstr>
      <vt:lpstr>'2751d - Vedlejší náklady'!Názvy_tisku</vt:lpstr>
      <vt:lpstr>'2751e - Ostatní náklady'!Názvy_tisku</vt:lpstr>
      <vt:lpstr>'Rekapitulace stavby'!Názvy_tisku</vt:lpstr>
      <vt:lpstr>'2751a - SO 01  Oprava vor...'!Oblast_tisku</vt:lpstr>
      <vt:lpstr>'2751b - SO 02  Oprava jez...'!Oblast_tisku</vt:lpstr>
      <vt:lpstr>'2751c - SO 03  Stavba pro...'!Oblast_tisku</vt:lpstr>
      <vt:lpstr>'2751d - Vedlejší náklady'!Oblast_tisku</vt:lpstr>
      <vt:lpstr>'2751e - Ostatní náklady'!Oblast_tisku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Vondrášková Eva</cp:lastModifiedBy>
  <dcterms:created xsi:type="dcterms:W3CDTF">2018-03-06T11:47:10Z</dcterms:created>
  <dcterms:modified xsi:type="dcterms:W3CDTF">2018-03-06T11:47:56Z</dcterms:modified>
</cp:coreProperties>
</file>